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910" firstSheet="1" activeTab="1"/>
  </bookViews>
  <sheets>
    <sheet name="Proy 2019 OPD total" sheetId="24" state="hidden" r:id="rId1"/>
    <sheet name="Formato 7c" sheetId="25" r:id="rId2"/>
  </sheets>
  <externalReferences>
    <externalReference r:id="rId3"/>
    <externalReference r:id="rId4"/>
    <externalReference r:id="rId5"/>
    <externalReference r:id="rId6"/>
  </externalReferences>
  <definedNames>
    <definedName name="__123Graph_DGráfico2" localSheetId="0" hidden="1">'[1]011'!#REF!</definedName>
    <definedName name="__123Graph_DGráfico2" hidden="1">'[2]011'!#REF!</definedName>
    <definedName name="_xlnm.Print_Area" localSheetId="1">'Formato 7c'!$A$1:$G$43</definedName>
    <definedName name="_xlnm.Print_Area" localSheetId="0">'Proy 2019 OPD total'!$A$2:$C$169</definedName>
    <definedName name="fuente">[3]Aguascalientes!$B$20</definedName>
    <definedName name="_xlnm.Print_Titles" localSheetId="0">'Proy 2019 OPD total'!$7:$11</definedName>
  </definedNames>
  <calcPr calcId="145621"/>
</workbook>
</file>

<file path=xl/calcChain.xml><?xml version="1.0" encoding="utf-8"?>
<calcChain xmlns="http://schemas.openxmlformats.org/spreadsheetml/2006/main">
  <c r="G36" i="25" l="1"/>
  <c r="F36" i="25"/>
  <c r="E36" i="25"/>
  <c r="D36" i="25"/>
  <c r="C36" i="25"/>
  <c r="B36" i="25"/>
  <c r="G35" i="25"/>
  <c r="F35" i="25"/>
  <c r="E35" i="25"/>
  <c r="D35" i="25"/>
  <c r="C35" i="25"/>
  <c r="B35" i="25"/>
  <c r="G29" i="25"/>
  <c r="F29" i="25"/>
  <c r="E29" i="25"/>
  <c r="D29" i="25"/>
  <c r="C29" i="25"/>
  <c r="B29" i="25"/>
  <c r="G22" i="25"/>
  <c r="F22" i="25"/>
  <c r="E22" i="25"/>
  <c r="D22" i="25"/>
  <c r="C22" i="25"/>
  <c r="B22" i="25"/>
  <c r="G14" i="25"/>
  <c r="G13" i="25"/>
  <c r="G12" i="25"/>
  <c r="G10" i="25"/>
  <c r="G9" i="25"/>
  <c r="F8" i="25"/>
  <c r="E8" i="25"/>
  <c r="D8" i="25"/>
  <c r="C8" i="25"/>
  <c r="C32" i="25" s="1"/>
  <c r="B8" i="25"/>
  <c r="G8" i="25" l="1"/>
  <c r="G32" i="25" s="1"/>
  <c r="E32" i="25"/>
  <c r="F32" i="25"/>
  <c r="D32" i="25"/>
  <c r="B32" i="25"/>
  <c r="D165" i="24" l="1"/>
  <c r="C165" i="24"/>
  <c r="E158" i="24"/>
  <c r="D158" i="24"/>
  <c r="E157" i="24"/>
  <c r="C157" i="24" s="1"/>
  <c r="D157" i="24" s="1"/>
  <c r="E154" i="24"/>
  <c r="C154" i="24"/>
  <c r="D154" i="24" s="1"/>
  <c r="B153" i="24"/>
  <c r="B152" i="24" s="1"/>
  <c r="E150" i="24"/>
  <c r="D150" i="24"/>
  <c r="E149" i="24"/>
  <c r="D149" i="24"/>
  <c r="E148" i="24"/>
  <c r="D148" i="24"/>
  <c r="H147" i="24"/>
  <c r="H149" i="24" s="1"/>
  <c r="C147" i="24"/>
  <c r="B147" i="24"/>
  <c r="B142" i="24" s="1"/>
  <c r="E146" i="24"/>
  <c r="C146" i="24" s="1"/>
  <c r="D146" i="24" s="1"/>
  <c r="E145" i="24"/>
  <c r="C145" i="24" s="1"/>
  <c r="D145" i="24" s="1"/>
  <c r="E144" i="24"/>
  <c r="C144" i="24" s="1"/>
  <c r="D144" i="24" s="1"/>
  <c r="E143" i="24"/>
  <c r="C143" i="24" s="1"/>
  <c r="E141" i="24"/>
  <c r="F140" i="24"/>
  <c r="C140" i="24" s="1"/>
  <c r="D140" i="24" s="1"/>
  <c r="F139" i="24"/>
  <c r="C139" i="24" s="1"/>
  <c r="D139" i="24" s="1"/>
  <c r="F138" i="24"/>
  <c r="C138" i="24" s="1"/>
  <c r="D138" i="24" s="1"/>
  <c r="F137" i="24"/>
  <c r="C137" i="24" s="1"/>
  <c r="D137" i="24" s="1"/>
  <c r="F136" i="24"/>
  <c r="C136" i="24" s="1"/>
  <c r="D136" i="24" s="1"/>
  <c r="F135" i="24"/>
  <c r="C135" i="24" s="1"/>
  <c r="D135" i="24" s="1"/>
  <c r="F134" i="24"/>
  <c r="C134" i="24" s="1"/>
  <c r="D134" i="24" s="1"/>
  <c r="F133" i="24"/>
  <c r="C133" i="24"/>
  <c r="D133" i="24" s="1"/>
  <c r="F132" i="24"/>
  <c r="C132" i="24" s="1"/>
  <c r="D132" i="24" s="1"/>
  <c r="F131" i="24"/>
  <c r="C131" i="24" s="1"/>
  <c r="D131" i="24" s="1"/>
  <c r="F130" i="24"/>
  <c r="C130" i="24" s="1"/>
  <c r="D130" i="24" s="1"/>
  <c r="F129" i="24"/>
  <c r="C129" i="24" s="1"/>
  <c r="D129" i="24" s="1"/>
  <c r="F128" i="24"/>
  <c r="C128" i="24" s="1"/>
  <c r="D128" i="24" s="1"/>
  <c r="B127" i="24"/>
  <c r="E125" i="24"/>
  <c r="C125" i="24" s="1"/>
  <c r="D125" i="24" s="1"/>
  <c r="H124" i="24"/>
  <c r="I124" i="24" s="1"/>
  <c r="F124" i="24" s="1"/>
  <c r="E122" i="24"/>
  <c r="C122" i="24" s="1"/>
  <c r="D122" i="24" s="1"/>
  <c r="E121" i="24"/>
  <c r="C121" i="24" s="1"/>
  <c r="D121" i="24" s="1"/>
  <c r="E120" i="24"/>
  <c r="C120" i="24" s="1"/>
  <c r="D120" i="24" s="1"/>
  <c r="E119" i="24"/>
  <c r="C119" i="24" s="1"/>
  <c r="D119" i="24" s="1"/>
  <c r="B118" i="24"/>
  <c r="B117" i="24" s="1"/>
  <c r="F68" i="24"/>
  <c r="C68" i="24" s="1"/>
  <c r="E66" i="24"/>
  <c r="C66" i="24" s="1"/>
  <c r="D66" i="24" s="1"/>
  <c r="F65" i="24"/>
  <c r="C65" i="24" s="1"/>
  <c r="D65" i="24" s="1"/>
  <c r="B64" i="24"/>
  <c r="B63" i="24" s="1"/>
  <c r="E60" i="24"/>
  <c r="C60" i="24" s="1"/>
  <c r="D60" i="24" s="1"/>
  <c r="E59" i="24"/>
  <c r="E58" i="24"/>
  <c r="C58" i="24" s="1"/>
  <c r="D58" i="24" s="1"/>
  <c r="B57" i="24"/>
  <c r="B56" i="24" s="1"/>
  <c r="E54" i="24"/>
  <c r="C54" i="24" s="1"/>
  <c r="B53" i="24"/>
  <c r="E52" i="24"/>
  <c r="C52" i="24" s="1"/>
  <c r="D52" i="24" s="1"/>
  <c r="B51" i="24"/>
  <c r="E50" i="24"/>
  <c r="C50" i="24" s="1"/>
  <c r="D50" i="24" s="1"/>
  <c r="E49" i="24"/>
  <c r="C49" i="24" s="1"/>
  <c r="D49" i="24" s="1"/>
  <c r="E48" i="24"/>
  <c r="C48" i="24" s="1"/>
  <c r="D48" i="24" s="1"/>
  <c r="E47" i="24"/>
  <c r="C47" i="24" s="1"/>
  <c r="D47" i="24" s="1"/>
  <c r="E46" i="24"/>
  <c r="C46" i="24" s="1"/>
  <c r="D46" i="24" s="1"/>
  <c r="E45" i="24"/>
  <c r="C45" i="24" s="1"/>
  <c r="B44" i="24"/>
  <c r="D41" i="24"/>
  <c r="C41" i="24"/>
  <c r="D37" i="24"/>
  <c r="C37" i="24"/>
  <c r="B37" i="24"/>
  <c r="D31" i="24"/>
  <c r="C31" i="24"/>
  <c r="B31" i="24"/>
  <c r="C29" i="24"/>
  <c r="B29" i="24"/>
  <c r="E27" i="24"/>
  <c r="C27" i="24" s="1"/>
  <c r="B26" i="24"/>
  <c r="E24" i="24"/>
  <c r="C24" i="24" s="1"/>
  <c r="D24" i="24" s="1"/>
  <c r="B23" i="24"/>
  <c r="E21" i="24"/>
  <c r="C21" i="24" s="1"/>
  <c r="D21" i="24" s="1"/>
  <c r="E20" i="24"/>
  <c r="C20" i="24" s="1"/>
  <c r="D20" i="24" s="1"/>
  <c r="E19" i="24"/>
  <c r="C19" i="24" s="1"/>
  <c r="D19" i="24" s="1"/>
  <c r="B18" i="24"/>
  <c r="E16" i="24"/>
  <c r="C16" i="24" s="1"/>
  <c r="D16" i="24" s="1"/>
  <c r="E15" i="24"/>
  <c r="C15" i="24"/>
  <c r="D15" i="24" s="1"/>
  <c r="E14" i="24"/>
  <c r="C14" i="24" s="1"/>
  <c r="G14" i="24" s="1"/>
  <c r="H14" i="24" s="1"/>
  <c r="B13" i="24"/>
  <c r="B12" i="24" l="1"/>
  <c r="B169" i="24" s="1"/>
  <c r="B40" i="24"/>
  <c r="C26" i="24"/>
  <c r="D27" i="24"/>
  <c r="D54" i="24"/>
  <c r="C53" i="24"/>
  <c r="D53" i="24" s="1"/>
  <c r="H148" i="24"/>
  <c r="C57" i="24"/>
  <c r="D57" i="24" s="1"/>
  <c r="D143" i="24"/>
  <c r="C142" i="24"/>
  <c r="D142" i="24" s="1"/>
  <c r="D45" i="24"/>
  <c r="C44" i="24"/>
  <c r="D44" i="24" s="1"/>
  <c r="D14" i="24"/>
  <c r="C23" i="24"/>
  <c r="D23" i="24" s="1"/>
  <c r="D26" i="24"/>
  <c r="C51" i="24"/>
  <c r="D61" i="24"/>
  <c r="C64" i="24"/>
  <c r="D64" i="24" s="1"/>
  <c r="D63" i="24" s="1"/>
  <c r="H150" i="24"/>
  <c r="C127" i="24"/>
  <c r="D127" i="24" s="1"/>
  <c r="E124" i="24"/>
  <c r="C124" i="24" s="1"/>
  <c r="D124" i="24" s="1"/>
  <c r="D147" i="24"/>
  <c r="C13" i="24"/>
  <c r="C18" i="24"/>
  <c r="D18" i="24" s="1"/>
  <c r="I123" i="24"/>
  <c r="F123" i="24" s="1"/>
  <c r="C153" i="24"/>
  <c r="C40" i="24" l="1"/>
  <c r="D40" i="24" s="1"/>
  <c r="C56" i="24"/>
  <c r="D56" i="24" s="1"/>
  <c r="D51" i="24"/>
  <c r="C63" i="24"/>
  <c r="D153" i="24"/>
  <c r="C152" i="24"/>
  <c r="D152" i="24" s="1"/>
  <c r="C12" i="24"/>
  <c r="D13" i="24"/>
  <c r="E123" i="24"/>
  <c r="C123" i="24" s="1"/>
  <c r="D123" i="24" l="1"/>
  <c r="C118" i="24"/>
  <c r="E12" i="24"/>
  <c r="D12" i="24"/>
  <c r="D118" i="24" l="1"/>
  <c r="C117" i="24"/>
  <c r="D117" i="24" l="1"/>
  <c r="C169" i="24"/>
  <c r="D169" i="24" l="1"/>
  <c r="E169" i="24"/>
</calcChain>
</file>

<file path=xl/sharedStrings.xml><?xml version="1.0" encoding="utf-8"?>
<sst xmlns="http://schemas.openxmlformats.org/spreadsheetml/2006/main" count="208" uniqueCount="207">
  <si>
    <t>IMPUESTOS</t>
  </si>
  <si>
    <t>DERECHOS</t>
  </si>
  <si>
    <t>PRODUCTOS</t>
  </si>
  <si>
    <t>APROVECHAMIENTOS</t>
  </si>
  <si>
    <t>100% de la Recaudación de ISR que se entera a la Federación (ISR ESTATAL)</t>
  </si>
  <si>
    <t>Otros Incentivos Económicos</t>
  </si>
  <si>
    <t>CUOTAS Y APORTACIONES DE SEGURIDAD SOCIAL</t>
  </si>
  <si>
    <t>100% de la Recaudación de ISR que se entera a la Federación (ISR MUNICIPAL)</t>
  </si>
  <si>
    <t xml:space="preserve">CONCEPTOS </t>
  </si>
  <si>
    <t>LEY DE INGRESOS 2018</t>
  </si>
  <si>
    <t xml:space="preserve">  Impuesto sobre Loterías, Rifas, Sorteos, Juegos con Apuesta y Concursos de Toda Clase.</t>
  </si>
  <si>
    <t xml:space="preserve">  Impuesto sobre Remuneraciones al Trabajo Personal no Subordinado.</t>
  </si>
  <si>
    <t xml:space="preserve">   Impuesto sobre Transmisiones Patrimoniales de Bienes Muebles.</t>
  </si>
  <si>
    <t xml:space="preserve">   Impuesto sobre la Adquisición de Vehículos Automotores Usados.</t>
  </si>
  <si>
    <t xml:space="preserve">   Impuesto sobre Hospedaje.</t>
  </si>
  <si>
    <t xml:space="preserve">   Impuesto sobre Nóminas.</t>
  </si>
  <si>
    <t>Impuestos Ecológicos</t>
  </si>
  <si>
    <t xml:space="preserve">   Accesorios.</t>
  </si>
  <si>
    <t>Otros Impuestos</t>
  </si>
  <si>
    <t>Aportaciones para Fondos de Vivienda</t>
  </si>
  <si>
    <t>Cuotas de Ahorro para el Retiro</t>
  </si>
  <si>
    <t>CONTRIBUCIONES DE MEJORAS</t>
  </si>
  <si>
    <t>Derechos por el Uso, Goce, Aprovechamiento o Explotación de Bienes de Dominio Público</t>
  </si>
  <si>
    <t xml:space="preserve">   Bienes de Dominio Público.</t>
  </si>
  <si>
    <t xml:space="preserve">   Registro Público de la Propiedad y de Comercio.</t>
  </si>
  <si>
    <t xml:space="preserve">   Archivo de Instrumentos Públicos y Archivo General del Estado.</t>
  </si>
  <si>
    <t xml:space="preserve">   Autorizaciones para el Ejercicio Profesional y Notarial.</t>
  </si>
  <si>
    <t xml:space="preserve">   Servicios en los ramos de Movilidad, Tránsito, Transporte y su Registro.</t>
  </si>
  <si>
    <t xml:space="preserve">        Aportacion Cruz Roja Mexicana y Hogar Cabañas</t>
  </si>
  <si>
    <t xml:space="preserve">   Certificaciones, Expediciones de Constancias y otros Servicios.</t>
  </si>
  <si>
    <t>Otros Derechos</t>
  </si>
  <si>
    <t xml:space="preserve">   Servicios diversos.</t>
  </si>
  <si>
    <t>Fondo General de Participaciones.</t>
  </si>
  <si>
    <t>Fondo de Fomento Municipal.</t>
  </si>
  <si>
    <t>I.E.P.S. (Tabacos y Licores).</t>
  </si>
  <si>
    <t xml:space="preserve">Fondo de Fiscalización y Recaudación (FOFIR) </t>
  </si>
  <si>
    <t>IEPS Gasolinas y Diesel</t>
  </si>
  <si>
    <t>Tenencia  o Uso de Vehículos (de años anteriores)</t>
  </si>
  <si>
    <t>I.S.A.N.</t>
  </si>
  <si>
    <t>Fondo de Compensación ISAN</t>
  </si>
  <si>
    <t xml:space="preserve">Fondo de Compensación Repecos e Intermedios </t>
  </si>
  <si>
    <t>Gastos admon. Recaudación.</t>
  </si>
  <si>
    <t>Otros Incentivos por Convenios de Colaboración Administrativa</t>
  </si>
  <si>
    <t>Incentivos por el cumplimiento de las obligaciones y ejercicio de las funciones, según cláusula vigésima del anexo 19</t>
  </si>
  <si>
    <t xml:space="preserve">Aportaciones Federales  </t>
  </si>
  <si>
    <t xml:space="preserve">   Fondo de Aportaciones para la Nómina Educativa (FONE).</t>
  </si>
  <si>
    <t xml:space="preserve">   Fondo de Aportaciones para los Servicios de Salud (FASSA).</t>
  </si>
  <si>
    <t xml:space="preserve">             Fondo de Infraestructura Social Estatal (FISE).</t>
  </si>
  <si>
    <t xml:space="preserve">             Fondo de Infraestructura Social Municipal (FISM).</t>
  </si>
  <si>
    <t>Fondo de Aportaciones para el Fortalecimiento de los Municipios (FORTAMUN).</t>
  </si>
  <si>
    <t xml:space="preserve">             Fondo de Aportaciones Múltiples Asistencia Social ( DIF ).</t>
  </si>
  <si>
    <t xml:space="preserve">             Fondo de Aportaciones Múltiples Infraestructura Educativa 
             Básica.</t>
  </si>
  <si>
    <t xml:space="preserve">             Fondo de Aportaciones Múltiples Infraestructura Educativa 
             Media Superior.</t>
  </si>
  <si>
    <t xml:space="preserve">             Fondo de Aportaciones Múltiples Infraestructura Educativa 
             Superior.</t>
  </si>
  <si>
    <t xml:space="preserve">            Fondo de Aportaciones para la Educación Tecnológica 
           (CONALEP).</t>
  </si>
  <si>
    <t xml:space="preserve">            Fondo de Aportaciones para la Educación de Adultos (INEA).</t>
  </si>
  <si>
    <t xml:space="preserve">   Fondo de Aportaciones para la Seguridad Pública de los Estados (FASP).</t>
  </si>
  <si>
    <t xml:space="preserve">   Fondo de Aportaciones para el Fortalecimiento de las Entidades Federativas (FAFEF).</t>
  </si>
  <si>
    <t>Convenios</t>
  </si>
  <si>
    <t xml:space="preserve">Fondos Metropolitanos </t>
  </si>
  <si>
    <t xml:space="preserve">Fideicomiso para la Infraestructura en los Estados (FIES) </t>
  </si>
  <si>
    <t xml:space="preserve">Fondo de Estabilización de los Ingresos de las Entidades Federativas (FEIEF) </t>
  </si>
  <si>
    <t>Fondo para el Desarrollo Regional Sustentable de Estados y Municipios Mineros (Estatal)</t>
  </si>
  <si>
    <t>Universidad de Guadalajara.</t>
  </si>
  <si>
    <t>Apoyos Extraordinarios.</t>
  </si>
  <si>
    <t>Subsidios y Subvenciones</t>
  </si>
  <si>
    <t>Pensiones y Jubilaciones</t>
  </si>
  <si>
    <t>INGRESOS DERIVADOS DE FINANCIAMIENTOS</t>
  </si>
  <si>
    <t>Endeudamiento Interno</t>
  </si>
  <si>
    <t>Endeudamiento Externo</t>
  </si>
  <si>
    <t>Accesorios de Derechos</t>
  </si>
  <si>
    <t>Impuestos no comprendidos en las fracciones de la Ley de Ingresos causados en ejercicios fiscales anteriores pendientes de liquidación o pago</t>
  </si>
  <si>
    <t xml:space="preserve">
</t>
  </si>
  <si>
    <t>Variación LIE 2019 &amp; LIE 2018</t>
  </si>
  <si>
    <t>Diversos</t>
  </si>
  <si>
    <t>Accesorios de Impuestos</t>
  </si>
  <si>
    <t>Productos diversos</t>
  </si>
  <si>
    <t xml:space="preserve">  Rendimientos e Intereses de Capital e Inversiones del Estado.</t>
  </si>
  <si>
    <t xml:space="preserve">  Uso, Goce, Aprovech. o Explotación de Bienes de Dominio Privado</t>
  </si>
  <si>
    <t>Multas de Movialidad y Transporte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</si>
  <si>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</si>
  <si>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</si>
  <si>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</si>
  <si>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</si>
  <si>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</si>
  <si>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</si>
  <si>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</si>
  <si>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</si>
  <si>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Ingreso real a agosto +4.5%</t>
  </si>
  <si>
    <t>Hogar Cabañas</t>
  </si>
  <si>
    <t>Industria Jalisciense de Rehabilitación Social</t>
  </si>
  <si>
    <t>Instituto Jalisciense de Asistencia Social</t>
  </si>
  <si>
    <t>Instituto Jalisciense de Cancerología</t>
  </si>
  <si>
    <t>O.P.D. Hospital Civil de Guadalajara</t>
  </si>
  <si>
    <t>O.P.D. Servicios de Salud Jalisco</t>
  </si>
  <si>
    <t xml:space="preserve">Colegio de Bachilleres del Estado de Jalisco </t>
  </si>
  <si>
    <t>Colegio de Estudios Científicos y Tecnológicos del Estado de Jalisco</t>
  </si>
  <si>
    <t>Colegio Nacional de Educación Profesional Técnica del Estado de Jalisco</t>
  </si>
  <si>
    <t>Comisión Estatal del Agua de Jalisco (CEA)</t>
  </si>
  <si>
    <t>Consejo Estatal de Promoción Económica</t>
  </si>
  <si>
    <t>Consejo Estatal de Trasplantes de Órganos y Tejidos</t>
  </si>
  <si>
    <t>Consejo Estatal para el Fomento Deportivo (CODE Jalisco)</t>
  </si>
  <si>
    <t>Escuela de Conservación y Restauración de Occidente</t>
  </si>
  <si>
    <t>Instituto Cultural Cabañas</t>
  </si>
  <si>
    <t>Instituto de Fomento al Comercio Exterior del Estado de Jalisco</t>
  </si>
  <si>
    <t>Instituto de Formación para el Trabajo del Estado de Jalisco (IDEFT)</t>
  </si>
  <si>
    <t>Instituto de la Artesanía Jalisciense</t>
  </si>
  <si>
    <t>Instituto de Información Estadística y Geográfica del Estado de Jalisco</t>
  </si>
  <si>
    <t>Instituto Jalisciense de Ciencias Forenses</t>
  </si>
  <si>
    <t>Instituto Jalisciense de la Vivienda</t>
  </si>
  <si>
    <t>Instituto Tecnológico José Mario Molina Pasquel y Henríquez</t>
  </si>
  <si>
    <t>OPD Bosque La Primavera</t>
  </si>
  <si>
    <t>Organismo Operador del Parque de la Solidaridad</t>
  </si>
  <si>
    <t>Parque Metropolitano de Guadalajara</t>
  </si>
  <si>
    <t>Procuraduría de Desarrollo Urbano</t>
  </si>
  <si>
    <t>Sistema Jalisciense de Radio y Televisión</t>
  </si>
  <si>
    <t>Sistema para el Desarrollo Integral de la Familia Jalisco (DIF)</t>
  </si>
  <si>
    <t>Unidad Estatal de Protección Civil y Bomberos</t>
  </si>
  <si>
    <t>Universidad de Guadalajara</t>
  </si>
  <si>
    <t>Universidad Politécnica de la Zona Metropolitana de Guadalajara</t>
  </si>
  <si>
    <t>Universidad Tecnológica de Jalisco</t>
  </si>
  <si>
    <t>Universidad Tecnológica de la Zona Metropolitana de Guadalajara</t>
  </si>
  <si>
    <t>Fideicomiso Ciudad Creativa Digital</t>
  </si>
  <si>
    <t>Fideicomiso Fondo Estatal de Fomento para la Cultura y las Arte</t>
  </si>
  <si>
    <t>Fideicomiso Orquesta Filarmónica de Jalisco (FOFJ)</t>
  </si>
  <si>
    <t>Fondo Jalisco de Fomento Empresarial (FOJAL)</t>
  </si>
  <si>
    <t>Contribuciones de Mejoras no Comprendidas en la Ley de Ingresos Vigente, Causadas en Ejercicios Fiscales Anteriores Pendientes de Liquidación o Pago</t>
  </si>
  <si>
    <t>Derechos a los Hidrocarburos (Derogado)</t>
  </si>
  <si>
    <t>Contribución de Mejoras por Obras Públicas</t>
  </si>
  <si>
    <t>Impuesto Sobre los Ingresos</t>
  </si>
  <si>
    <t>Impuesto Sobre el Patrimonio</t>
  </si>
  <si>
    <t>Impuestos Sobre la Producción, el Consumo y las Transacciones</t>
  </si>
  <si>
    <t>Impuestos al Comercio Exterior</t>
  </si>
  <si>
    <t>Impuesto Sobre Nóminas y Asimilables</t>
  </si>
  <si>
    <t>Cuotas para la Seguridad Social</t>
  </si>
  <si>
    <t>Otras Cuotas y Aportaciones para la Seguridad Social</t>
  </si>
  <si>
    <t>Accesorios de Cuotas y Aportaciones de Seguridad Social</t>
  </si>
  <si>
    <t>Derechos por Prestación de Servicios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</si>
  <si>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</si>
  <si>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</si>
  <si>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</si>
  <si>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</si>
  <si>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</si>
  <si>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</si>
  <si>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</si>
  <si>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</si>
  <si>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PRESTACION DE SERVICIOS Y OTROS INGRESOS</t>
  </si>
  <si>
    <t>Otros Ingresos</t>
  </si>
  <si>
    <t>PARTICIPACIONES, APORTACIONES, CONVENIOS, INCENTIVOS DERIVADOS DE LA COLABORACION FISCAL Y FONDOS DISTINTOS DE APORTACIONES</t>
  </si>
  <si>
    <t xml:space="preserve">Participaciones </t>
  </si>
  <si>
    <t>Fondos Distintos de Aportaciones</t>
  </si>
  <si>
    <t>Incentivos Derivados de la Colaboración Fiscal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</si>
  <si>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</si>
  <si>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</si>
  <si>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</si>
  <si>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</si>
  <si>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</si>
  <si>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</si>
  <si>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</si>
  <si>
    <t>Impuesto sobre Enajenación y Distrib. de Boletos de Rifas y Sorteos.</t>
  </si>
  <si>
    <t xml:space="preserve"> Impuesto sobre Negocios Jurídicos e Instrumentos Notariales (ejercicios anteriores)</t>
  </si>
  <si>
    <t>ANTEPROYECTO LEY DE INGRESOS 2019</t>
  </si>
  <si>
    <t>TOTAL GENERAL  (este monto incluye de manera informativa Ingresos por ventas de bienes y servicios de OPD's ya que no se realiza el control presupuestario directo de los mismos por parte de la Entidad Federativa)</t>
  </si>
  <si>
    <t>JALISCO
ANTEPROYECTO LIE 2019 
(04 de octubre 2018)</t>
  </si>
  <si>
    <t xml:space="preserve">Que aunque no va sumada es solo de manera referenciada </t>
  </si>
  <si>
    <t xml:space="preserve">04 oct - comenta que la nota no vaya en el cuadro sino en el artículo primero </t>
  </si>
  <si>
    <t>Poder Ejecutivo</t>
  </si>
  <si>
    <t>Formato 7 c)</t>
  </si>
  <si>
    <t>JALISCO</t>
  </si>
  <si>
    <t>Resultados de Ingresos - LDF</t>
  </si>
  <si>
    <t>(PESOS)</t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</si>
  <si>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</si>
  <si>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</si>
  <si>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</si>
  <si>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</si>
  <si>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</si>
  <si>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</si>
  <si>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G. Ingresos por Venta de Bienes y Prestación de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</si>
  <si>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</si>
  <si>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</si>
  <si>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</si>
  <si>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</si>
  <si>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</si>
  <si>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</si>
  <si>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</si>
  <si>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</si>
  <si>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</si>
  <si>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</si>
  <si>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>A. Ingresos Derivados de Financiamientos</t>
  </si>
  <si>
    <t>Datos Informativos</t>
  </si>
  <si>
    <t>1. Ingresos Derivados de Financiamientos con Fuente de Pago de Recursos de Libre Disposición **</t>
  </si>
  <si>
    <t>2. Ingresos Derivados de Financiamientos con Fuente de Pago de Transferencias Federales Etiquetadas</t>
  </si>
  <si>
    <t>ANEXO C</t>
  </si>
  <si>
    <t xml:space="preserve">Concepto 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</si>
  <si>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</si>
  <si>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</si>
  <si>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Ingresos de Libre Disposición 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</si>
  <si>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</si>
  <si>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</si>
  <si>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</t>
    </r>
  </si>
  <si>
    <t xml:space="preserve">3. Ingresos Derivados de Financiamiento </t>
  </si>
  <si>
    <r>
      <t xml:space="preserve">2014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</si>
  <si>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2015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</si>
  <si>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2016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</si>
  <si>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2017 </t>
    </r>
    <r>
      <rPr>
        <b/>
        <vertAlign val="superscript"/>
        <sz val="8"/>
        <color theme="1"/>
        <rFont val="Arial"/>
        <family val="2"/>
      </rPr>
      <t xml:space="preserve">1 </t>
    </r>
  </si>
  <si>
    <r>
      <t xml:space="preserve">2018 </t>
    </r>
    <r>
      <rPr>
        <b/>
        <vertAlign val="superscript"/>
        <sz val="8"/>
        <color theme="1"/>
        <rFont val="Arial"/>
        <family val="2"/>
      </rPr>
      <t xml:space="preserve">2 </t>
    </r>
  </si>
  <si>
    <r>
      <t>2013</t>
    </r>
    <r>
      <rPr>
        <b/>
        <vertAlign val="superscript"/>
        <sz val="8"/>
        <color theme="1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</si>
</sst>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;[Red]\(#,##0\)"/>
    <numFmt numFmtId="165" formatCode="#,##0.0;[Red]\(#,##0.0\)"/>
    <numFmt numFmtId="166" formatCode="_-[$€-2]* #,##0.00_-;\-[$€-2]* #,##0.00_-;_-[$€-2]* &quot;-&quot;??_-"/>
    <numFmt numFmtId="167" formatCode="#,##0.00;[Red]\(#,##0.00\)"/>
    <numFmt numFmtId="168" formatCode="mmmm\ d\,\ yyyy"/>
    <numFmt numFmtId="169" formatCode="General_)"/>
    <numFmt numFmtId="170" formatCode="[$€]#,##0.00_);[Red]\([$€]#,##0.00\)"/>
    <numFmt numFmtId="171" formatCode="0.0%"/>
    <numFmt numFmtId="172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5"/>
      <name val="Arial Narrow"/>
      <family val="2"/>
    </font>
    <font>
      <b/>
      <sz val="14"/>
      <color indexed="9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sz val="16"/>
      <color indexed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Arial Narrow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Arial"/>
      <family val="2"/>
    </font>
    <font>
      <b/>
      <sz val="18"/>
      <name val="Arial Narrow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3" borderId="5" applyNumberFormat="0" applyAlignment="0" applyProtection="0"/>
    <xf numFmtId="0" fontId="18" fillId="23" borderId="5" applyNumberFormat="0" applyAlignment="0" applyProtection="0"/>
    <xf numFmtId="0" fontId="19" fillId="24" borderId="6" applyNumberFormat="0" applyAlignment="0" applyProtection="0"/>
    <xf numFmtId="0" fontId="20" fillId="0" borderId="7" applyNumberFormat="0" applyFill="0" applyAlignment="0" applyProtection="0"/>
    <xf numFmtId="0" fontId="19" fillId="24" borderId="6" applyNumberFormat="0" applyAlignment="0" applyProtection="0"/>
    <xf numFmtId="0" fontId="2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22" fillId="10" borderId="5" applyNumberFormat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22" fillId="10" borderId="5" applyNumberFormat="0" applyAlignment="0" applyProtection="0"/>
    <xf numFmtId="0" fontId="20" fillId="0" borderId="7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25" borderId="11" applyNumberFormat="0" applyFont="0" applyAlignment="0" applyProtection="0"/>
    <xf numFmtId="0" fontId="1" fillId="25" borderId="11" applyNumberFormat="0" applyFon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1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6" applyFont="1" applyAlignment="1">
      <alignment wrapText="1"/>
    </xf>
    <xf numFmtId="167" fontId="3" fillId="0" borderId="0" xfId="6" applyNumberFormat="1" applyFont="1"/>
    <xf numFmtId="0" fontId="3" fillId="0" borderId="0" xfId="6" applyFont="1"/>
    <xf numFmtId="0" fontId="3" fillId="0" borderId="0" xfId="6" applyFont="1" applyAlignment="1">
      <alignment vertical="center"/>
    </xf>
    <xf numFmtId="43" fontId="4" fillId="0" borderId="1" xfId="5" applyFont="1" applyBorder="1" applyAlignment="1">
      <alignment horizontal="center" vertical="center" wrapText="1"/>
    </xf>
    <xf numFmtId="43" fontId="4" fillId="0" borderId="0" xfId="5" applyFont="1" applyBorder="1" applyAlignment="1">
      <alignment horizontal="center" vertical="center" wrapText="1"/>
    </xf>
    <xf numFmtId="43" fontId="3" fillId="0" borderId="0" xfId="5" applyFont="1" applyAlignment="1">
      <alignment vertical="center"/>
    </xf>
    <xf numFmtId="0" fontId="7" fillId="0" borderId="0" xfId="6" applyFont="1" applyAlignment="1">
      <alignment horizontal="center" vertical="justify"/>
    </xf>
    <xf numFmtId="0" fontId="7" fillId="3" borderId="2" xfId="6" applyFont="1" applyFill="1" applyBorder="1" applyAlignment="1">
      <alignment vertical="center" wrapText="1"/>
    </xf>
    <xf numFmtId="164" fontId="7" fillId="3" borderId="2" xfId="6" applyNumberFormat="1" applyFont="1" applyFill="1" applyBorder="1" applyAlignment="1">
      <alignment horizontal="right" vertical="center"/>
    </xf>
    <xf numFmtId="0" fontId="7" fillId="0" borderId="0" xfId="6" applyFont="1" applyAlignment="1">
      <alignment vertical="center"/>
    </xf>
    <xf numFmtId="0" fontId="9" fillId="0" borderId="2" xfId="6" applyFont="1" applyFill="1" applyBorder="1" applyAlignment="1">
      <alignment vertical="center" wrapText="1"/>
    </xf>
    <xf numFmtId="164" fontId="9" fillId="0" borderId="2" xfId="6" applyNumberFormat="1" applyFont="1" applyFill="1" applyBorder="1" applyAlignment="1">
      <alignment horizontal="right" vertical="center"/>
    </xf>
    <xf numFmtId="164" fontId="9" fillId="0" borderId="2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10" fillId="0" borderId="2" xfId="6" applyFont="1" applyFill="1" applyBorder="1" applyAlignment="1">
      <alignment horizontal="left" vertical="center" wrapText="1"/>
    </xf>
    <xf numFmtId="164" fontId="10" fillId="0" borderId="2" xfId="6" applyNumberFormat="1" applyFont="1" applyFill="1" applyBorder="1" applyAlignment="1">
      <alignment horizontal="right" vertical="center"/>
    </xf>
    <xf numFmtId="164" fontId="10" fillId="0" borderId="2" xfId="5" applyNumberFormat="1" applyFont="1" applyFill="1" applyBorder="1" applyAlignment="1">
      <alignment horizontal="right" vertical="center"/>
    </xf>
    <xf numFmtId="0" fontId="11" fillId="0" borderId="0" xfId="6" applyFont="1" applyAlignment="1">
      <alignment vertical="center"/>
    </xf>
    <xf numFmtId="0" fontId="10" fillId="0" borderId="2" xfId="6" applyFont="1" applyFill="1" applyBorder="1" applyAlignment="1">
      <alignment vertical="center" wrapText="1"/>
    </xf>
    <xf numFmtId="164" fontId="7" fillId="3" borderId="2" xfId="5" applyNumberFormat="1" applyFont="1" applyFill="1" applyBorder="1" applyAlignment="1">
      <alignment horizontal="right" vertical="center"/>
    </xf>
    <xf numFmtId="164" fontId="12" fillId="0" borderId="2" xfId="5" applyNumberFormat="1" applyFont="1" applyFill="1" applyBorder="1" applyAlignment="1">
      <alignment horizontal="left" vertical="center"/>
    </xf>
    <xf numFmtId="0" fontId="10" fillId="0" borderId="2" xfId="6" applyFont="1" applyFill="1" applyBorder="1" applyAlignment="1">
      <alignment horizontal="left" vertical="center" wrapText="1" indent="1"/>
    </xf>
    <xf numFmtId="0" fontId="7" fillId="3" borderId="2" xfId="6" applyFont="1" applyFill="1" applyBorder="1" applyAlignment="1">
      <alignment wrapText="1"/>
    </xf>
    <xf numFmtId="164" fontId="7" fillId="3" borderId="2" xfId="6" applyNumberFormat="1" applyFont="1" applyFill="1" applyBorder="1" applyAlignment="1">
      <alignment horizontal="right"/>
    </xf>
    <xf numFmtId="0" fontId="7" fillId="0" borderId="0" xfId="6" applyFont="1" applyFill="1" applyBorder="1" applyAlignment="1">
      <alignment vertical="center"/>
    </xf>
    <xf numFmtId="164" fontId="7" fillId="0" borderId="2" xfId="6" applyNumberFormat="1" applyFont="1" applyFill="1" applyBorder="1" applyAlignment="1">
      <alignment horizontal="right" vertical="center"/>
    </xf>
    <xf numFmtId="0" fontId="3" fillId="0" borderId="0" xfId="6" applyFont="1" applyBorder="1" applyAlignment="1">
      <alignment vertical="center"/>
    </xf>
    <xf numFmtId="0" fontId="10" fillId="0" borderId="2" xfId="6" applyFont="1" applyBorder="1" applyAlignment="1">
      <alignment horizontal="left" vertical="center" wrapText="1" indent="1"/>
    </xf>
    <xf numFmtId="164" fontId="9" fillId="0" borderId="2" xfId="5" applyNumberFormat="1" applyFont="1" applyFill="1" applyBorder="1" applyAlignment="1">
      <alignment vertical="center" wrapText="1"/>
    </xf>
    <xf numFmtId="0" fontId="12" fillId="0" borderId="2" xfId="6" applyFont="1" applyFill="1" applyBorder="1" applyAlignment="1">
      <alignment horizontal="left" vertical="center" wrapText="1" indent="3"/>
    </xf>
    <xf numFmtId="0" fontId="3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1" fillId="0" borderId="0" xfId="6" applyFont="1" applyFill="1" applyBorder="1"/>
    <xf numFmtId="0" fontId="13" fillId="4" borderId="2" xfId="6" applyFont="1" applyFill="1" applyBorder="1" applyAlignment="1">
      <alignment vertical="center" wrapText="1"/>
    </xf>
    <xf numFmtId="164" fontId="13" fillId="4" borderId="2" xfId="6" applyNumberFormat="1" applyFont="1" applyFill="1" applyBorder="1" applyAlignment="1">
      <alignment horizontal="right" vertical="center"/>
    </xf>
    <xf numFmtId="164" fontId="3" fillId="0" borderId="0" xfId="6" applyNumberFormat="1" applyFont="1"/>
    <xf numFmtId="168" fontId="4" fillId="0" borderId="0" xfId="6" applyNumberFormat="1" applyFont="1" applyBorder="1" applyAlignment="1">
      <alignment vertical="center" wrapText="1"/>
    </xf>
    <xf numFmtId="10" fontId="30" fillId="0" borderId="0" xfId="5" applyNumberFormat="1" applyFont="1" applyBorder="1" applyAlignment="1">
      <alignment horizontal="center" vertical="center" wrapText="1"/>
    </xf>
    <xf numFmtId="164" fontId="7" fillId="0" borderId="0" xfId="6" applyNumberFormat="1" applyFont="1" applyAlignment="1">
      <alignment vertical="center"/>
    </xf>
    <xf numFmtId="9" fontId="9" fillId="0" borderId="2" xfId="9" applyFont="1" applyFill="1" applyBorder="1" applyAlignment="1">
      <alignment vertical="center" wrapText="1"/>
    </xf>
    <xf numFmtId="164" fontId="3" fillId="0" borderId="0" xfId="6" applyNumberFormat="1" applyFont="1" applyAlignment="1">
      <alignment vertical="center"/>
    </xf>
    <xf numFmtId="171" fontId="3" fillId="0" borderId="0" xfId="9" applyNumberFormat="1" applyFont="1" applyAlignment="1">
      <alignment vertical="center"/>
    </xf>
    <xf numFmtId="43" fontId="3" fillId="0" borderId="0" xfId="8" applyFont="1" applyBorder="1" applyAlignment="1">
      <alignment vertical="center"/>
    </xf>
    <xf numFmtId="43" fontId="7" fillId="0" borderId="0" xfId="8" applyFont="1" applyFill="1" applyAlignment="1">
      <alignment vertical="center"/>
    </xf>
    <xf numFmtId="43" fontId="3" fillId="0" borderId="0" xfId="6" applyNumberFormat="1" applyFont="1" applyBorder="1" applyAlignment="1">
      <alignment vertical="center"/>
    </xf>
    <xf numFmtId="43" fontId="3" fillId="0" borderId="0" xfId="6" applyNumberFormat="1" applyFont="1" applyFill="1" applyBorder="1" applyAlignment="1">
      <alignment vertical="center"/>
    </xf>
    <xf numFmtId="43" fontId="3" fillId="0" borderId="0" xfId="8" applyFont="1" applyFill="1" applyBorder="1" applyAlignment="1">
      <alignment vertical="center"/>
    </xf>
    <xf numFmtId="164" fontId="7" fillId="0" borderId="0" xfId="6" applyNumberFormat="1" applyFont="1" applyFill="1" applyBorder="1" applyAlignment="1">
      <alignment vertical="center"/>
    </xf>
    <xf numFmtId="167" fontId="7" fillId="0" borderId="0" xfId="6" applyNumberFormat="1" applyFont="1" applyAlignment="1">
      <alignment vertical="center"/>
    </xf>
    <xf numFmtId="43" fontId="3" fillId="0" borderId="0" xfId="8" applyFont="1" applyAlignment="1">
      <alignment vertical="center"/>
    </xf>
    <xf numFmtId="164" fontId="3" fillId="0" borderId="0" xfId="6" applyNumberFormat="1" applyFont="1" applyBorder="1" applyAlignment="1">
      <alignment vertical="center"/>
    </xf>
    <xf numFmtId="165" fontId="10" fillId="0" borderId="2" xfId="6" applyNumberFormat="1" applyFont="1" applyFill="1" applyBorder="1" applyAlignment="1">
      <alignment horizontal="right" vertical="center"/>
    </xf>
    <xf numFmtId="165" fontId="10" fillId="0" borderId="2" xfId="9" applyNumberFormat="1" applyFont="1" applyFill="1" applyBorder="1" applyAlignment="1">
      <alignment horizontal="right" vertical="center"/>
    </xf>
    <xf numFmtId="165" fontId="7" fillId="3" borderId="2" xfId="6" applyNumberFormat="1" applyFont="1" applyFill="1" applyBorder="1" applyAlignment="1">
      <alignment horizontal="right" vertical="center"/>
    </xf>
    <xf numFmtId="165" fontId="9" fillId="0" borderId="2" xfId="6" applyNumberFormat="1" applyFont="1" applyFill="1" applyBorder="1" applyAlignment="1">
      <alignment horizontal="right" vertical="center"/>
    </xf>
    <xf numFmtId="165" fontId="7" fillId="3" borderId="2" xfId="6" applyNumberFormat="1" applyFont="1" applyFill="1" applyBorder="1" applyAlignment="1">
      <alignment horizontal="right"/>
    </xf>
    <xf numFmtId="165" fontId="7" fillId="0" borderId="2" xfId="6" applyNumberFormat="1" applyFont="1" applyFill="1" applyBorder="1" applyAlignment="1">
      <alignment horizontal="right" vertical="center"/>
    </xf>
    <xf numFmtId="165" fontId="9" fillId="0" borderId="2" xfId="5" applyNumberFormat="1" applyFont="1" applyFill="1" applyBorder="1" applyAlignment="1">
      <alignment horizontal="right" vertical="center"/>
    </xf>
    <xf numFmtId="165" fontId="9" fillId="0" borderId="2" xfId="5" applyNumberFormat="1" applyFont="1" applyFill="1" applyBorder="1" applyAlignment="1">
      <alignment vertical="center" wrapText="1"/>
    </xf>
    <xf numFmtId="165" fontId="13" fillId="4" borderId="2" xfId="6" applyNumberFormat="1" applyFont="1" applyFill="1" applyBorder="1" applyAlignment="1">
      <alignment horizontal="right" vertical="center"/>
    </xf>
    <xf numFmtId="164" fontId="7" fillId="0" borderId="0" xfId="6" applyNumberFormat="1" applyFont="1" applyFill="1" applyAlignment="1">
      <alignment vertical="center"/>
    </xf>
    <xf numFmtId="10" fontId="3" fillId="0" borderId="0" xfId="8" applyNumberFormat="1" applyFont="1" applyBorder="1" applyAlignment="1">
      <alignment vertical="center"/>
    </xf>
    <xf numFmtId="168" fontId="4" fillId="0" borderId="0" xfId="6" applyNumberFormat="1" applyFont="1" applyBorder="1" applyAlignment="1">
      <alignment horizontal="right" vertical="center" wrapText="1"/>
    </xf>
    <xf numFmtId="0" fontId="32" fillId="26" borderId="0" xfId="0" applyFont="1" applyFill="1"/>
    <xf numFmtId="0" fontId="35" fillId="26" borderId="23" xfId="0" applyFont="1" applyFill="1" applyBorder="1" applyAlignment="1">
      <alignment horizontal="justify" vertical="center" wrapText="1"/>
    </xf>
    <xf numFmtId="0" fontId="33" fillId="26" borderId="23" xfId="0" applyFont="1" applyFill="1" applyBorder="1" applyAlignment="1">
      <alignment horizontal="left" vertical="center" wrapText="1" indent="1"/>
    </xf>
    <xf numFmtId="172" fontId="33" fillId="26" borderId="18" xfId="8" applyNumberFormat="1" applyFont="1" applyFill="1" applyBorder="1" applyAlignment="1">
      <alignment horizontal="center" vertical="center" wrapText="1"/>
    </xf>
    <xf numFmtId="172" fontId="35" fillId="26" borderId="18" xfId="8" applyNumberFormat="1" applyFont="1" applyFill="1" applyBorder="1" applyAlignment="1">
      <alignment horizontal="center" vertical="center" wrapText="1"/>
    </xf>
    <xf numFmtId="0" fontId="35" fillId="26" borderId="23" xfId="0" applyFont="1" applyFill="1" applyBorder="1" applyAlignment="1">
      <alignment horizontal="left" vertical="center" wrapText="1"/>
    </xf>
    <xf numFmtId="0" fontId="33" fillId="26" borderId="23" xfId="0" applyFont="1" applyFill="1" applyBorder="1" applyAlignment="1">
      <alignment horizontal="left" vertical="center" wrapText="1"/>
    </xf>
    <xf numFmtId="43" fontId="35" fillId="26" borderId="18" xfId="8" applyFont="1" applyFill="1" applyBorder="1" applyAlignment="1">
      <alignment horizontal="center" vertical="center" wrapText="1"/>
    </xf>
    <xf numFmtId="167" fontId="39" fillId="26" borderId="0" xfId="0" applyNumberFormat="1" applyFont="1" applyFill="1" applyAlignment="1">
      <alignment horizontal="right"/>
    </xf>
    <xf numFmtId="0" fontId="31" fillId="26" borderId="0" xfId="0" applyFont="1" applyFill="1" applyAlignment="1">
      <alignment horizontal="justify" vertical="center"/>
    </xf>
    <xf numFmtId="0" fontId="33" fillId="26" borderId="21" xfId="0" applyFont="1" applyFill="1" applyBorder="1" applyAlignment="1">
      <alignment horizontal="center" vertical="center"/>
    </xf>
    <xf numFmtId="0" fontId="33" fillId="26" borderId="22" xfId="0" applyFont="1" applyFill="1" applyBorder="1" applyAlignment="1">
      <alignment horizontal="center" vertical="center" wrapText="1"/>
    </xf>
    <xf numFmtId="0" fontId="35" fillId="26" borderId="18" xfId="0" applyFont="1" applyFill="1" applyBorder="1" applyAlignment="1">
      <alignment horizontal="justify" vertical="center" wrapText="1"/>
    </xf>
    <xf numFmtId="0" fontId="35" fillId="26" borderId="23" xfId="0" applyFont="1" applyFill="1" applyBorder="1" applyAlignment="1">
      <alignment horizontal="left" vertical="center" wrapText="1" indent="4"/>
    </xf>
    <xf numFmtId="43" fontId="32" fillId="26" borderId="0" xfId="0" applyNumberFormat="1" applyFont="1" applyFill="1"/>
    <xf numFmtId="43" fontId="33" fillId="26" borderId="18" xfId="8" applyFont="1" applyFill="1" applyBorder="1" applyAlignment="1">
      <alignment horizontal="center" vertical="center" wrapText="1"/>
    </xf>
    <xf numFmtId="0" fontId="38" fillId="26" borderId="24" xfId="0" applyFont="1" applyFill="1" applyBorder="1" applyAlignment="1">
      <alignment horizontal="justify" vertical="center" wrapText="1"/>
    </xf>
    <xf numFmtId="0" fontId="35" fillId="26" borderId="20" xfId="0" applyFont="1" applyFill="1" applyBorder="1" applyAlignment="1">
      <alignment horizontal="justify" vertical="center" wrapText="1"/>
    </xf>
    <xf numFmtId="0" fontId="35" fillId="26" borderId="0" xfId="0" applyFont="1" applyFill="1"/>
    <xf numFmtId="43" fontId="35" fillId="26" borderId="0" xfId="8" applyFont="1" applyFill="1"/>
    <xf numFmtId="172" fontId="35" fillId="26" borderId="0" xfId="0" applyNumberFormat="1" applyFont="1" applyFill="1"/>
    <xf numFmtId="168" fontId="4" fillId="0" borderId="0" xfId="6" applyNumberFormat="1" applyFont="1" applyBorder="1" applyAlignment="1">
      <alignment horizontal="right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49" fontId="6" fillId="2" borderId="3" xfId="6" applyNumberFormat="1" applyFont="1" applyFill="1" applyBorder="1" applyAlignment="1">
      <alignment horizontal="center" vertical="center" wrapText="1"/>
    </xf>
    <xf numFmtId="49" fontId="6" fillId="2" borderId="4" xfId="6" applyNumberFormat="1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/>
    </xf>
    <xf numFmtId="0" fontId="33" fillId="26" borderId="15" xfId="0" applyFont="1" applyFill="1" applyBorder="1" applyAlignment="1">
      <alignment horizontal="center" vertical="center"/>
    </xf>
    <xf numFmtId="0" fontId="33" fillId="26" borderId="16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3" fillId="26" borderId="0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0" fontId="33" fillId="26" borderId="20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left"/>
    </xf>
    <xf numFmtId="0" fontId="31" fillId="26" borderId="13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left" vertical="center"/>
    </xf>
  </cellXfs>
  <cellStyles count="98">
    <cellStyle name="=C:\WINNT\SYSTEM32\COMMAND.COM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Énfasis1 2" xfId="30"/>
    <cellStyle name="40% - Énfasis2 2" xfId="31"/>
    <cellStyle name="40% - Énfasis3 2" xfId="32"/>
    <cellStyle name="40% - Énfasis4 2" xfId="33"/>
    <cellStyle name="40% - Énfasis5 2" xfId="34"/>
    <cellStyle name="40% - Énfasis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Énfasis1 2" xfId="42"/>
    <cellStyle name="60% - Énfasis2 2" xfId="43"/>
    <cellStyle name="60% - Énfasis3 2" xfId="44"/>
    <cellStyle name="60% - Énfasis4 2" xfId="45"/>
    <cellStyle name="60% - Énfasis5 2" xfId="46"/>
    <cellStyle name="60% - Énfasis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uena 2" xfId="55"/>
    <cellStyle name="Calculation" xfId="56"/>
    <cellStyle name="Cálculo 2" xfId="57"/>
    <cellStyle name="Celda de comprobación 2" xfId="58"/>
    <cellStyle name="Celda vinculada 2" xfId="59"/>
    <cellStyle name="Check Cell" xfId="60"/>
    <cellStyle name="Encabezado 4 2" xfId="61"/>
    <cellStyle name="Énfasis1 2" xfId="62"/>
    <cellStyle name="Énfasis2 2" xfId="63"/>
    <cellStyle name="Énfasis3 2" xfId="64"/>
    <cellStyle name="Énfasis4 2" xfId="65"/>
    <cellStyle name="Énfasis5 2" xfId="66"/>
    <cellStyle name="Énfasis6 2" xfId="67"/>
    <cellStyle name="Entrada 2" xfId="68"/>
    <cellStyle name="Euro" xfId="4"/>
    <cellStyle name="Euro 2" xfId="69"/>
    <cellStyle name="Euro_ESCENARIOS 2011 INGRESOS JUNIO" xfId="70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 2" xfId="77"/>
    <cellStyle name="Input" xfId="78"/>
    <cellStyle name="Linked Cell" xfId="79"/>
    <cellStyle name="Millares" xfId="8" builtinId="3"/>
    <cellStyle name="Millares 2" xfId="5"/>
    <cellStyle name="Millares 2 2" xfId="2"/>
    <cellStyle name="Millares 3" xfId="80"/>
    <cellStyle name="Millares 3 2" xfId="81"/>
    <cellStyle name="Millares 4" xfId="82"/>
    <cellStyle name="Millares 5" xfId="97"/>
    <cellStyle name="Normal" xfId="0" builtinId="0"/>
    <cellStyle name="Normal 2" xfId="6"/>
    <cellStyle name="Normal 2 2" xfId="1"/>
    <cellStyle name="Normal 2 3" xfId="83"/>
    <cellStyle name="Normal 3" xfId="84"/>
    <cellStyle name="Notas 2" xfId="85"/>
    <cellStyle name="Note" xfId="86"/>
    <cellStyle name="Output" xfId="87"/>
    <cellStyle name="Porcentaje" xfId="9" builtinId="5"/>
    <cellStyle name="Porcentaje 2" xfId="10"/>
    <cellStyle name="Porcentual 2" xfId="7"/>
    <cellStyle name="Porcentual 2 2" xfId="3"/>
    <cellStyle name="Salida 2" xfId="88"/>
    <cellStyle name="Texto de advertencia 2" xfId="89"/>
    <cellStyle name="Texto explicativo 2" xfId="90"/>
    <cellStyle name="Title" xfId="91"/>
    <cellStyle name="Título 1 2" xfId="92"/>
    <cellStyle name="Título 2 2" xfId="93"/>
    <cellStyle name="Título 3 2" xfId="94"/>
    <cellStyle name="Título 4" xfId="95"/>
    <cellStyle name="Warning Text" xfId="96"/>
  </cellStyles>
  <dxfs count="0"/>
  <tableStyles count="0" defaultTableStyle="TableStyleMedium9" defaultPivotStyle="PivotStyleLight16"/>
  <colors>
    <mruColors>
      <color rgb="FFB1403D"/>
      <color rgb="FFB7CE84"/>
      <color rgb="FFA8C575"/>
      <color rgb="FF86302E"/>
      <color rgb="FFBD4441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0</xdr:rowOff>
    </xdr:from>
    <xdr:to>
      <xdr:col>0</xdr:col>
      <xdr:colOff>514350</xdr:colOff>
      <xdr:row>131</xdr:row>
      <xdr:rowOff>9524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18059400"/>
          <a:ext cx="514350" cy="0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1200" b="1" i="0" strike="noStrike">
              <a:solidFill>
                <a:srgbClr val="FFFFFF"/>
              </a:solidFill>
              <a:latin typeface="Arial Narrow"/>
            </a:rPr>
            <a:t>(FAIS)</a:t>
          </a:r>
        </a:p>
      </xdr:txBody>
    </xdr:sp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523875</xdr:colOff>
      <xdr:row>136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0" y="18059400"/>
          <a:ext cx="523875" cy="0"/>
        </a:xfrm>
        <a:prstGeom prst="rect">
          <a:avLst/>
        </a:prstGeom>
        <a:solidFill>
          <a:schemeClr val="bg1">
            <a:lumMod val="50000"/>
          </a:schemeClr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1200" b="1" i="0" strike="noStrike">
              <a:solidFill>
                <a:srgbClr val="FFFFFF"/>
              </a:solidFill>
              <a:latin typeface="Arial Narrow"/>
            </a:rPr>
            <a:t>(FAM)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526676</xdr:colOff>
      <xdr:row>138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18059400"/>
          <a:ext cx="526676" cy="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FFFFFF"/>
              </a:solidFill>
              <a:latin typeface="Arial Narrow"/>
            </a:rPr>
            <a:t>(FAETA)</a:t>
          </a:r>
        </a:p>
      </xdr:txBody>
    </xdr:sp>
    <xdr:clientData/>
  </xdr:twoCellAnchor>
  <xdr:twoCellAnchor editAs="oneCell">
    <xdr:from>
      <xdr:col>0</xdr:col>
      <xdr:colOff>379879</xdr:colOff>
      <xdr:row>6</xdr:row>
      <xdr:rowOff>58270</xdr:rowOff>
    </xdr:from>
    <xdr:to>
      <xdr:col>0</xdr:col>
      <xdr:colOff>4113678</xdr:colOff>
      <xdr:row>7</xdr:row>
      <xdr:rowOff>296009</xdr:rowOff>
    </xdr:to>
    <xdr:pic>
      <xdr:nvPicPr>
        <xdr:cNvPr id="5" name="4 Imagen" descr="Isologo Secretaría de Finanzas_TRAN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88" b="8163"/>
        <a:stretch>
          <a:fillRect/>
        </a:stretch>
      </xdr:blipFill>
      <xdr:spPr bwMode="auto">
        <a:xfrm>
          <a:off x="379879" y="1029820"/>
          <a:ext cx="3733799" cy="1247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3.5\Recursos%20Compartidos2\Documents%20and%20Settings\cmondacaa.SECFIN\Mis%20documentos\LIE\2011\Users\presup.lap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ondaca\carolina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argando\Sistema_Bancario_Nacio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ugenia_casas/Desktop/RespaldoArchivos/ANTEPROYECTO%202019/Octubre%20LIE%202019/08%20Octubre/Proy.%20Cierre%202018%20(sep%20prel%20oct+dic%20LIE%202018%20TMC%20alza%20o%20baja%20jun-dic)%20FGP%20sep%20real%20SCani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GLOSE FGP Calend SHCP Partic"/>
      <sheetName val="Resumen VLI"/>
      <sheetName val="Resumen V2 Reclas"/>
      <sheetName val="LIE 2018 &amp; Cierre 2018"/>
      <sheetName val="Par Calend y tmc SHCP jun-dic "/>
      <sheetName val="Resumen V3"/>
      <sheetName val="Calend y tmc Shcp jul-dic fgp"/>
      <sheetName val="Resumen V4"/>
      <sheetName val="Rubros"/>
    </sheetNames>
    <sheetDataSet>
      <sheetData sheetId="0"/>
      <sheetData sheetId="1"/>
      <sheetData sheetId="2"/>
      <sheetData sheetId="3">
        <row r="11">
          <cell r="E11">
            <v>4668418714.2808475</v>
          </cell>
        </row>
        <row r="31">
          <cell r="E31">
            <v>4440</v>
          </cell>
        </row>
        <row r="40">
          <cell r="E40">
            <v>3286093863.0657635</v>
          </cell>
        </row>
        <row r="56">
          <cell r="E56">
            <v>392683803.20372486</v>
          </cell>
        </row>
        <row r="63">
          <cell r="E63">
            <v>814501009.71006572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72"/>
  <sheetViews>
    <sheetView showGridLines="0" topLeftCell="A7" zoomScaleNormal="100" workbookViewId="0">
      <pane xSplit="1" ySplit="5" topLeftCell="B145" activePane="bottomRight" state="frozen"/>
      <selection activeCell="E34" sqref="E34"/>
      <selection pane="topRight" activeCell="E34" sqref="E34"/>
      <selection pane="bottomLeft" activeCell="E34" sqref="E34"/>
      <selection pane="bottomRight" activeCell="A173" sqref="A173"/>
    </sheetView>
  </sheetViews>
  <sheetFormatPr baseColWidth="10" defaultRowHeight="12.75" outlineLevelRow="2" x14ac:dyDescent="0.2"/>
  <cols>
    <col min="1" max="1" width="79.7109375" style="1" customWidth="1"/>
    <col min="2" max="2" width="20.28515625" style="2" hidden="1" customWidth="1"/>
    <col min="3" max="3" width="34.140625" style="2" customWidth="1"/>
    <col min="4" max="4" width="20.28515625" style="2" hidden="1" customWidth="1"/>
    <col min="5" max="8" width="18.7109375" style="3" customWidth="1"/>
    <col min="9" max="10" width="20.5703125" style="3" customWidth="1"/>
    <col min="11" max="11" width="11.42578125" style="3" customWidth="1"/>
    <col min="12" max="231" width="11.42578125" style="3"/>
    <col min="232" max="232" width="5" style="3" customWidth="1"/>
    <col min="233" max="233" width="30.28515625" style="3" customWidth="1"/>
    <col min="234" max="234" width="57" style="3" customWidth="1"/>
    <col min="235" max="235" width="1.7109375" style="3" customWidth="1"/>
    <col min="236" max="236" width="19.28515625" style="3" customWidth="1"/>
    <col min="237" max="239" width="19.42578125" style="3" customWidth="1"/>
    <col min="240" max="240" width="17.28515625" style="3" bestFit="1" customWidth="1"/>
    <col min="241" max="241" width="17" style="3" bestFit="1" customWidth="1"/>
    <col min="242" max="487" width="11.42578125" style="3"/>
    <col min="488" max="488" width="5" style="3" customWidth="1"/>
    <col min="489" max="489" width="30.28515625" style="3" customWidth="1"/>
    <col min="490" max="490" width="57" style="3" customWidth="1"/>
    <col min="491" max="491" width="1.7109375" style="3" customWidth="1"/>
    <col min="492" max="492" width="19.28515625" style="3" customWidth="1"/>
    <col min="493" max="495" width="19.42578125" style="3" customWidth="1"/>
    <col min="496" max="496" width="17.28515625" style="3" bestFit="1" customWidth="1"/>
    <col min="497" max="497" width="17" style="3" bestFit="1" customWidth="1"/>
    <col min="498" max="743" width="11.42578125" style="3"/>
    <col min="744" max="744" width="5" style="3" customWidth="1"/>
    <col min="745" max="745" width="30.28515625" style="3" customWidth="1"/>
    <col min="746" max="746" width="57" style="3" customWidth="1"/>
    <col min="747" max="747" width="1.7109375" style="3" customWidth="1"/>
    <col min="748" max="748" width="19.28515625" style="3" customWidth="1"/>
    <col min="749" max="751" width="19.42578125" style="3" customWidth="1"/>
    <col min="752" max="752" width="17.28515625" style="3" bestFit="1" customWidth="1"/>
    <col min="753" max="753" width="17" style="3" bestFit="1" customWidth="1"/>
    <col min="754" max="999" width="11.42578125" style="3"/>
    <col min="1000" max="1000" width="5" style="3" customWidth="1"/>
    <col min="1001" max="1001" width="30.28515625" style="3" customWidth="1"/>
    <col min="1002" max="1002" width="57" style="3" customWidth="1"/>
    <col min="1003" max="1003" width="1.7109375" style="3" customWidth="1"/>
    <col min="1004" max="1004" width="19.28515625" style="3" customWidth="1"/>
    <col min="1005" max="1007" width="19.42578125" style="3" customWidth="1"/>
    <col min="1008" max="1008" width="17.28515625" style="3" bestFit="1" customWidth="1"/>
    <col min="1009" max="1009" width="17" style="3" bestFit="1" customWidth="1"/>
    <col min="1010" max="1255" width="11.42578125" style="3"/>
    <col min="1256" max="1256" width="5" style="3" customWidth="1"/>
    <col min="1257" max="1257" width="30.28515625" style="3" customWidth="1"/>
    <col min="1258" max="1258" width="57" style="3" customWidth="1"/>
    <col min="1259" max="1259" width="1.7109375" style="3" customWidth="1"/>
    <col min="1260" max="1260" width="19.28515625" style="3" customWidth="1"/>
    <col min="1261" max="1263" width="19.42578125" style="3" customWidth="1"/>
    <col min="1264" max="1264" width="17.28515625" style="3" bestFit="1" customWidth="1"/>
    <col min="1265" max="1265" width="17" style="3" bestFit="1" customWidth="1"/>
    <col min="1266" max="1511" width="11.42578125" style="3"/>
    <col min="1512" max="1512" width="5" style="3" customWidth="1"/>
    <col min="1513" max="1513" width="30.28515625" style="3" customWidth="1"/>
    <col min="1514" max="1514" width="57" style="3" customWidth="1"/>
    <col min="1515" max="1515" width="1.7109375" style="3" customWidth="1"/>
    <col min="1516" max="1516" width="19.28515625" style="3" customWidth="1"/>
    <col min="1517" max="1519" width="19.42578125" style="3" customWidth="1"/>
    <col min="1520" max="1520" width="17.28515625" style="3" bestFit="1" customWidth="1"/>
    <col min="1521" max="1521" width="17" style="3" bestFit="1" customWidth="1"/>
    <col min="1522" max="1767" width="11.42578125" style="3"/>
    <col min="1768" max="1768" width="5" style="3" customWidth="1"/>
    <col min="1769" max="1769" width="30.28515625" style="3" customWidth="1"/>
    <col min="1770" max="1770" width="57" style="3" customWidth="1"/>
    <col min="1771" max="1771" width="1.7109375" style="3" customWidth="1"/>
    <col min="1772" max="1772" width="19.28515625" style="3" customWidth="1"/>
    <col min="1773" max="1775" width="19.42578125" style="3" customWidth="1"/>
    <col min="1776" max="1776" width="17.28515625" style="3" bestFit="1" customWidth="1"/>
    <col min="1777" max="1777" width="17" style="3" bestFit="1" customWidth="1"/>
    <col min="1778" max="2023" width="11.42578125" style="3"/>
    <col min="2024" max="2024" width="5" style="3" customWidth="1"/>
    <col min="2025" max="2025" width="30.28515625" style="3" customWidth="1"/>
    <col min="2026" max="2026" width="57" style="3" customWidth="1"/>
    <col min="2027" max="2027" width="1.7109375" style="3" customWidth="1"/>
    <col min="2028" max="2028" width="19.28515625" style="3" customWidth="1"/>
    <col min="2029" max="2031" width="19.42578125" style="3" customWidth="1"/>
    <col min="2032" max="2032" width="17.28515625" style="3" bestFit="1" customWidth="1"/>
    <col min="2033" max="2033" width="17" style="3" bestFit="1" customWidth="1"/>
    <col min="2034" max="2279" width="11.42578125" style="3"/>
    <col min="2280" max="2280" width="5" style="3" customWidth="1"/>
    <col min="2281" max="2281" width="30.28515625" style="3" customWidth="1"/>
    <col min="2282" max="2282" width="57" style="3" customWidth="1"/>
    <col min="2283" max="2283" width="1.7109375" style="3" customWidth="1"/>
    <col min="2284" max="2284" width="19.28515625" style="3" customWidth="1"/>
    <col min="2285" max="2287" width="19.42578125" style="3" customWidth="1"/>
    <col min="2288" max="2288" width="17.28515625" style="3" bestFit="1" customWidth="1"/>
    <col min="2289" max="2289" width="17" style="3" bestFit="1" customWidth="1"/>
    <col min="2290" max="2535" width="11.42578125" style="3"/>
    <col min="2536" max="2536" width="5" style="3" customWidth="1"/>
    <col min="2537" max="2537" width="30.28515625" style="3" customWidth="1"/>
    <col min="2538" max="2538" width="57" style="3" customWidth="1"/>
    <col min="2539" max="2539" width="1.7109375" style="3" customWidth="1"/>
    <col min="2540" max="2540" width="19.28515625" style="3" customWidth="1"/>
    <col min="2541" max="2543" width="19.42578125" style="3" customWidth="1"/>
    <col min="2544" max="2544" width="17.28515625" style="3" bestFit="1" customWidth="1"/>
    <col min="2545" max="2545" width="17" style="3" bestFit="1" customWidth="1"/>
    <col min="2546" max="2791" width="11.42578125" style="3"/>
    <col min="2792" max="2792" width="5" style="3" customWidth="1"/>
    <col min="2793" max="2793" width="30.28515625" style="3" customWidth="1"/>
    <col min="2794" max="2794" width="57" style="3" customWidth="1"/>
    <col min="2795" max="2795" width="1.7109375" style="3" customWidth="1"/>
    <col min="2796" max="2796" width="19.28515625" style="3" customWidth="1"/>
    <col min="2797" max="2799" width="19.42578125" style="3" customWidth="1"/>
    <col min="2800" max="2800" width="17.28515625" style="3" bestFit="1" customWidth="1"/>
    <col min="2801" max="2801" width="17" style="3" bestFit="1" customWidth="1"/>
    <col min="2802" max="3047" width="11.42578125" style="3"/>
    <col min="3048" max="3048" width="5" style="3" customWidth="1"/>
    <col min="3049" max="3049" width="30.28515625" style="3" customWidth="1"/>
    <col min="3050" max="3050" width="57" style="3" customWidth="1"/>
    <col min="3051" max="3051" width="1.7109375" style="3" customWidth="1"/>
    <col min="3052" max="3052" width="19.28515625" style="3" customWidth="1"/>
    <col min="3053" max="3055" width="19.42578125" style="3" customWidth="1"/>
    <col min="3056" max="3056" width="17.28515625" style="3" bestFit="1" customWidth="1"/>
    <col min="3057" max="3057" width="17" style="3" bestFit="1" customWidth="1"/>
    <col min="3058" max="3303" width="11.42578125" style="3"/>
    <col min="3304" max="3304" width="5" style="3" customWidth="1"/>
    <col min="3305" max="3305" width="30.28515625" style="3" customWidth="1"/>
    <col min="3306" max="3306" width="57" style="3" customWidth="1"/>
    <col min="3307" max="3307" width="1.7109375" style="3" customWidth="1"/>
    <col min="3308" max="3308" width="19.28515625" style="3" customWidth="1"/>
    <col min="3309" max="3311" width="19.42578125" style="3" customWidth="1"/>
    <col min="3312" max="3312" width="17.28515625" style="3" bestFit="1" customWidth="1"/>
    <col min="3313" max="3313" width="17" style="3" bestFit="1" customWidth="1"/>
    <col min="3314" max="3559" width="11.42578125" style="3"/>
    <col min="3560" max="3560" width="5" style="3" customWidth="1"/>
    <col min="3561" max="3561" width="30.28515625" style="3" customWidth="1"/>
    <col min="3562" max="3562" width="57" style="3" customWidth="1"/>
    <col min="3563" max="3563" width="1.7109375" style="3" customWidth="1"/>
    <col min="3564" max="3564" width="19.28515625" style="3" customWidth="1"/>
    <col min="3565" max="3567" width="19.42578125" style="3" customWidth="1"/>
    <col min="3568" max="3568" width="17.28515625" style="3" bestFit="1" customWidth="1"/>
    <col min="3569" max="3569" width="17" style="3" bestFit="1" customWidth="1"/>
    <col min="3570" max="3815" width="11.42578125" style="3"/>
    <col min="3816" max="3816" width="5" style="3" customWidth="1"/>
    <col min="3817" max="3817" width="30.28515625" style="3" customWidth="1"/>
    <col min="3818" max="3818" width="57" style="3" customWidth="1"/>
    <col min="3819" max="3819" width="1.7109375" style="3" customWidth="1"/>
    <col min="3820" max="3820" width="19.28515625" style="3" customWidth="1"/>
    <col min="3821" max="3823" width="19.42578125" style="3" customWidth="1"/>
    <col min="3824" max="3824" width="17.28515625" style="3" bestFit="1" customWidth="1"/>
    <col min="3825" max="3825" width="17" style="3" bestFit="1" customWidth="1"/>
    <col min="3826" max="4071" width="11.42578125" style="3"/>
    <col min="4072" max="4072" width="5" style="3" customWidth="1"/>
    <col min="4073" max="4073" width="30.28515625" style="3" customWidth="1"/>
    <col min="4074" max="4074" width="57" style="3" customWidth="1"/>
    <col min="4075" max="4075" width="1.7109375" style="3" customWidth="1"/>
    <col min="4076" max="4076" width="19.28515625" style="3" customWidth="1"/>
    <col min="4077" max="4079" width="19.42578125" style="3" customWidth="1"/>
    <col min="4080" max="4080" width="17.28515625" style="3" bestFit="1" customWidth="1"/>
    <col min="4081" max="4081" width="17" style="3" bestFit="1" customWidth="1"/>
    <col min="4082" max="4327" width="11.42578125" style="3"/>
    <col min="4328" max="4328" width="5" style="3" customWidth="1"/>
    <col min="4329" max="4329" width="30.28515625" style="3" customWidth="1"/>
    <col min="4330" max="4330" width="57" style="3" customWidth="1"/>
    <col min="4331" max="4331" width="1.7109375" style="3" customWidth="1"/>
    <col min="4332" max="4332" width="19.28515625" style="3" customWidth="1"/>
    <col min="4333" max="4335" width="19.42578125" style="3" customWidth="1"/>
    <col min="4336" max="4336" width="17.28515625" style="3" bestFit="1" customWidth="1"/>
    <col min="4337" max="4337" width="17" style="3" bestFit="1" customWidth="1"/>
    <col min="4338" max="4583" width="11.42578125" style="3"/>
    <col min="4584" max="4584" width="5" style="3" customWidth="1"/>
    <col min="4585" max="4585" width="30.28515625" style="3" customWidth="1"/>
    <col min="4586" max="4586" width="57" style="3" customWidth="1"/>
    <col min="4587" max="4587" width="1.7109375" style="3" customWidth="1"/>
    <col min="4588" max="4588" width="19.28515625" style="3" customWidth="1"/>
    <col min="4589" max="4591" width="19.42578125" style="3" customWidth="1"/>
    <col min="4592" max="4592" width="17.28515625" style="3" bestFit="1" customWidth="1"/>
    <col min="4593" max="4593" width="17" style="3" bestFit="1" customWidth="1"/>
    <col min="4594" max="4839" width="11.42578125" style="3"/>
    <col min="4840" max="4840" width="5" style="3" customWidth="1"/>
    <col min="4841" max="4841" width="30.28515625" style="3" customWidth="1"/>
    <col min="4842" max="4842" width="57" style="3" customWidth="1"/>
    <col min="4843" max="4843" width="1.7109375" style="3" customWidth="1"/>
    <col min="4844" max="4844" width="19.28515625" style="3" customWidth="1"/>
    <col min="4845" max="4847" width="19.42578125" style="3" customWidth="1"/>
    <col min="4848" max="4848" width="17.28515625" style="3" bestFit="1" customWidth="1"/>
    <col min="4849" max="4849" width="17" style="3" bestFit="1" customWidth="1"/>
    <col min="4850" max="5095" width="11.42578125" style="3"/>
    <col min="5096" max="5096" width="5" style="3" customWidth="1"/>
    <col min="5097" max="5097" width="30.28515625" style="3" customWidth="1"/>
    <col min="5098" max="5098" width="57" style="3" customWidth="1"/>
    <col min="5099" max="5099" width="1.7109375" style="3" customWidth="1"/>
    <col min="5100" max="5100" width="19.28515625" style="3" customWidth="1"/>
    <col min="5101" max="5103" width="19.42578125" style="3" customWidth="1"/>
    <col min="5104" max="5104" width="17.28515625" style="3" bestFit="1" customWidth="1"/>
    <col min="5105" max="5105" width="17" style="3" bestFit="1" customWidth="1"/>
    <col min="5106" max="5351" width="11.42578125" style="3"/>
    <col min="5352" max="5352" width="5" style="3" customWidth="1"/>
    <col min="5353" max="5353" width="30.28515625" style="3" customWidth="1"/>
    <col min="5354" max="5354" width="57" style="3" customWidth="1"/>
    <col min="5355" max="5355" width="1.7109375" style="3" customWidth="1"/>
    <col min="5356" max="5356" width="19.28515625" style="3" customWidth="1"/>
    <col min="5357" max="5359" width="19.42578125" style="3" customWidth="1"/>
    <col min="5360" max="5360" width="17.28515625" style="3" bestFit="1" customWidth="1"/>
    <col min="5361" max="5361" width="17" style="3" bestFit="1" customWidth="1"/>
    <col min="5362" max="5607" width="11.42578125" style="3"/>
    <col min="5608" max="5608" width="5" style="3" customWidth="1"/>
    <col min="5609" max="5609" width="30.28515625" style="3" customWidth="1"/>
    <col min="5610" max="5610" width="57" style="3" customWidth="1"/>
    <col min="5611" max="5611" width="1.7109375" style="3" customWidth="1"/>
    <col min="5612" max="5612" width="19.28515625" style="3" customWidth="1"/>
    <col min="5613" max="5615" width="19.42578125" style="3" customWidth="1"/>
    <col min="5616" max="5616" width="17.28515625" style="3" bestFit="1" customWidth="1"/>
    <col min="5617" max="5617" width="17" style="3" bestFit="1" customWidth="1"/>
    <col min="5618" max="5863" width="11.42578125" style="3"/>
    <col min="5864" max="5864" width="5" style="3" customWidth="1"/>
    <col min="5865" max="5865" width="30.28515625" style="3" customWidth="1"/>
    <col min="5866" max="5866" width="57" style="3" customWidth="1"/>
    <col min="5867" max="5867" width="1.7109375" style="3" customWidth="1"/>
    <col min="5868" max="5868" width="19.28515625" style="3" customWidth="1"/>
    <col min="5869" max="5871" width="19.42578125" style="3" customWidth="1"/>
    <col min="5872" max="5872" width="17.28515625" style="3" bestFit="1" customWidth="1"/>
    <col min="5873" max="5873" width="17" style="3" bestFit="1" customWidth="1"/>
    <col min="5874" max="6119" width="11.42578125" style="3"/>
    <col min="6120" max="6120" width="5" style="3" customWidth="1"/>
    <col min="6121" max="6121" width="30.28515625" style="3" customWidth="1"/>
    <col min="6122" max="6122" width="57" style="3" customWidth="1"/>
    <col min="6123" max="6123" width="1.7109375" style="3" customWidth="1"/>
    <col min="6124" max="6124" width="19.28515625" style="3" customWidth="1"/>
    <col min="6125" max="6127" width="19.42578125" style="3" customWidth="1"/>
    <col min="6128" max="6128" width="17.28515625" style="3" bestFit="1" customWidth="1"/>
    <col min="6129" max="6129" width="17" style="3" bestFit="1" customWidth="1"/>
    <col min="6130" max="6375" width="11.42578125" style="3"/>
    <col min="6376" max="6376" width="5" style="3" customWidth="1"/>
    <col min="6377" max="6377" width="30.28515625" style="3" customWidth="1"/>
    <col min="6378" max="6378" width="57" style="3" customWidth="1"/>
    <col min="6379" max="6379" width="1.7109375" style="3" customWidth="1"/>
    <col min="6380" max="6380" width="19.28515625" style="3" customWidth="1"/>
    <col min="6381" max="6383" width="19.42578125" style="3" customWidth="1"/>
    <col min="6384" max="6384" width="17.28515625" style="3" bestFit="1" customWidth="1"/>
    <col min="6385" max="6385" width="17" style="3" bestFit="1" customWidth="1"/>
    <col min="6386" max="6631" width="11.42578125" style="3"/>
    <col min="6632" max="6632" width="5" style="3" customWidth="1"/>
    <col min="6633" max="6633" width="30.28515625" style="3" customWidth="1"/>
    <col min="6634" max="6634" width="57" style="3" customWidth="1"/>
    <col min="6635" max="6635" width="1.7109375" style="3" customWidth="1"/>
    <col min="6636" max="6636" width="19.28515625" style="3" customWidth="1"/>
    <col min="6637" max="6639" width="19.42578125" style="3" customWidth="1"/>
    <col min="6640" max="6640" width="17.28515625" style="3" bestFit="1" customWidth="1"/>
    <col min="6641" max="6641" width="17" style="3" bestFit="1" customWidth="1"/>
    <col min="6642" max="6887" width="11.42578125" style="3"/>
    <col min="6888" max="6888" width="5" style="3" customWidth="1"/>
    <col min="6889" max="6889" width="30.28515625" style="3" customWidth="1"/>
    <col min="6890" max="6890" width="57" style="3" customWidth="1"/>
    <col min="6891" max="6891" width="1.7109375" style="3" customWidth="1"/>
    <col min="6892" max="6892" width="19.28515625" style="3" customWidth="1"/>
    <col min="6893" max="6895" width="19.42578125" style="3" customWidth="1"/>
    <col min="6896" max="6896" width="17.28515625" style="3" bestFit="1" customWidth="1"/>
    <col min="6897" max="6897" width="17" style="3" bestFit="1" customWidth="1"/>
    <col min="6898" max="7143" width="11.42578125" style="3"/>
    <col min="7144" max="7144" width="5" style="3" customWidth="1"/>
    <col min="7145" max="7145" width="30.28515625" style="3" customWidth="1"/>
    <col min="7146" max="7146" width="57" style="3" customWidth="1"/>
    <col min="7147" max="7147" width="1.7109375" style="3" customWidth="1"/>
    <col min="7148" max="7148" width="19.28515625" style="3" customWidth="1"/>
    <col min="7149" max="7151" width="19.42578125" style="3" customWidth="1"/>
    <col min="7152" max="7152" width="17.28515625" style="3" bestFit="1" customWidth="1"/>
    <col min="7153" max="7153" width="17" style="3" bestFit="1" customWidth="1"/>
    <col min="7154" max="7399" width="11.42578125" style="3"/>
    <col min="7400" max="7400" width="5" style="3" customWidth="1"/>
    <col min="7401" max="7401" width="30.28515625" style="3" customWidth="1"/>
    <col min="7402" max="7402" width="57" style="3" customWidth="1"/>
    <col min="7403" max="7403" width="1.7109375" style="3" customWidth="1"/>
    <col min="7404" max="7404" width="19.28515625" style="3" customWidth="1"/>
    <col min="7405" max="7407" width="19.42578125" style="3" customWidth="1"/>
    <col min="7408" max="7408" width="17.28515625" style="3" bestFit="1" customWidth="1"/>
    <col min="7409" max="7409" width="17" style="3" bestFit="1" customWidth="1"/>
    <col min="7410" max="7655" width="11.42578125" style="3"/>
    <col min="7656" max="7656" width="5" style="3" customWidth="1"/>
    <col min="7657" max="7657" width="30.28515625" style="3" customWidth="1"/>
    <col min="7658" max="7658" width="57" style="3" customWidth="1"/>
    <col min="7659" max="7659" width="1.7109375" style="3" customWidth="1"/>
    <col min="7660" max="7660" width="19.28515625" style="3" customWidth="1"/>
    <col min="7661" max="7663" width="19.42578125" style="3" customWidth="1"/>
    <col min="7664" max="7664" width="17.28515625" style="3" bestFit="1" customWidth="1"/>
    <col min="7665" max="7665" width="17" style="3" bestFit="1" customWidth="1"/>
    <col min="7666" max="7911" width="11.42578125" style="3"/>
    <col min="7912" max="7912" width="5" style="3" customWidth="1"/>
    <col min="7913" max="7913" width="30.28515625" style="3" customWidth="1"/>
    <col min="7914" max="7914" width="57" style="3" customWidth="1"/>
    <col min="7915" max="7915" width="1.7109375" style="3" customWidth="1"/>
    <col min="7916" max="7916" width="19.28515625" style="3" customWidth="1"/>
    <col min="7917" max="7919" width="19.42578125" style="3" customWidth="1"/>
    <col min="7920" max="7920" width="17.28515625" style="3" bestFit="1" customWidth="1"/>
    <col min="7921" max="7921" width="17" style="3" bestFit="1" customWidth="1"/>
    <col min="7922" max="8167" width="11.42578125" style="3"/>
    <col min="8168" max="8168" width="5" style="3" customWidth="1"/>
    <col min="8169" max="8169" width="30.28515625" style="3" customWidth="1"/>
    <col min="8170" max="8170" width="57" style="3" customWidth="1"/>
    <col min="8171" max="8171" width="1.7109375" style="3" customWidth="1"/>
    <col min="8172" max="8172" width="19.28515625" style="3" customWidth="1"/>
    <col min="8173" max="8175" width="19.42578125" style="3" customWidth="1"/>
    <col min="8176" max="8176" width="17.28515625" style="3" bestFit="1" customWidth="1"/>
    <col min="8177" max="8177" width="17" style="3" bestFit="1" customWidth="1"/>
    <col min="8178" max="8423" width="11.42578125" style="3"/>
    <col min="8424" max="8424" width="5" style="3" customWidth="1"/>
    <col min="8425" max="8425" width="30.28515625" style="3" customWidth="1"/>
    <col min="8426" max="8426" width="57" style="3" customWidth="1"/>
    <col min="8427" max="8427" width="1.7109375" style="3" customWidth="1"/>
    <col min="8428" max="8428" width="19.28515625" style="3" customWidth="1"/>
    <col min="8429" max="8431" width="19.42578125" style="3" customWidth="1"/>
    <col min="8432" max="8432" width="17.28515625" style="3" bestFit="1" customWidth="1"/>
    <col min="8433" max="8433" width="17" style="3" bestFit="1" customWidth="1"/>
    <col min="8434" max="8679" width="11.42578125" style="3"/>
    <col min="8680" max="8680" width="5" style="3" customWidth="1"/>
    <col min="8681" max="8681" width="30.28515625" style="3" customWidth="1"/>
    <col min="8682" max="8682" width="57" style="3" customWidth="1"/>
    <col min="8683" max="8683" width="1.7109375" style="3" customWidth="1"/>
    <col min="8684" max="8684" width="19.28515625" style="3" customWidth="1"/>
    <col min="8685" max="8687" width="19.42578125" style="3" customWidth="1"/>
    <col min="8688" max="8688" width="17.28515625" style="3" bestFit="1" customWidth="1"/>
    <col min="8689" max="8689" width="17" style="3" bestFit="1" customWidth="1"/>
    <col min="8690" max="8935" width="11.42578125" style="3"/>
    <col min="8936" max="8936" width="5" style="3" customWidth="1"/>
    <col min="8937" max="8937" width="30.28515625" style="3" customWidth="1"/>
    <col min="8938" max="8938" width="57" style="3" customWidth="1"/>
    <col min="8939" max="8939" width="1.7109375" style="3" customWidth="1"/>
    <col min="8940" max="8940" width="19.28515625" style="3" customWidth="1"/>
    <col min="8941" max="8943" width="19.42578125" style="3" customWidth="1"/>
    <col min="8944" max="8944" width="17.28515625" style="3" bestFit="1" customWidth="1"/>
    <col min="8945" max="8945" width="17" style="3" bestFit="1" customWidth="1"/>
    <col min="8946" max="9191" width="11.42578125" style="3"/>
    <col min="9192" max="9192" width="5" style="3" customWidth="1"/>
    <col min="9193" max="9193" width="30.28515625" style="3" customWidth="1"/>
    <col min="9194" max="9194" width="57" style="3" customWidth="1"/>
    <col min="9195" max="9195" width="1.7109375" style="3" customWidth="1"/>
    <col min="9196" max="9196" width="19.28515625" style="3" customWidth="1"/>
    <col min="9197" max="9199" width="19.42578125" style="3" customWidth="1"/>
    <col min="9200" max="9200" width="17.28515625" style="3" bestFit="1" customWidth="1"/>
    <col min="9201" max="9201" width="17" style="3" bestFit="1" customWidth="1"/>
    <col min="9202" max="9447" width="11.42578125" style="3"/>
    <col min="9448" max="9448" width="5" style="3" customWidth="1"/>
    <col min="9449" max="9449" width="30.28515625" style="3" customWidth="1"/>
    <col min="9450" max="9450" width="57" style="3" customWidth="1"/>
    <col min="9451" max="9451" width="1.7109375" style="3" customWidth="1"/>
    <col min="9452" max="9452" width="19.28515625" style="3" customWidth="1"/>
    <col min="9453" max="9455" width="19.42578125" style="3" customWidth="1"/>
    <col min="9456" max="9456" width="17.28515625" style="3" bestFit="1" customWidth="1"/>
    <col min="9457" max="9457" width="17" style="3" bestFit="1" customWidth="1"/>
    <col min="9458" max="9703" width="11.42578125" style="3"/>
    <col min="9704" max="9704" width="5" style="3" customWidth="1"/>
    <col min="9705" max="9705" width="30.28515625" style="3" customWidth="1"/>
    <col min="9706" max="9706" width="57" style="3" customWidth="1"/>
    <col min="9707" max="9707" width="1.7109375" style="3" customWidth="1"/>
    <col min="9708" max="9708" width="19.28515625" style="3" customWidth="1"/>
    <col min="9709" max="9711" width="19.42578125" style="3" customWidth="1"/>
    <col min="9712" max="9712" width="17.28515625" style="3" bestFit="1" customWidth="1"/>
    <col min="9713" max="9713" width="17" style="3" bestFit="1" customWidth="1"/>
    <col min="9714" max="9959" width="11.42578125" style="3"/>
    <col min="9960" max="9960" width="5" style="3" customWidth="1"/>
    <col min="9961" max="9961" width="30.28515625" style="3" customWidth="1"/>
    <col min="9962" max="9962" width="57" style="3" customWidth="1"/>
    <col min="9963" max="9963" width="1.7109375" style="3" customWidth="1"/>
    <col min="9964" max="9964" width="19.28515625" style="3" customWidth="1"/>
    <col min="9965" max="9967" width="19.42578125" style="3" customWidth="1"/>
    <col min="9968" max="9968" width="17.28515625" style="3" bestFit="1" customWidth="1"/>
    <col min="9969" max="9969" width="17" style="3" bestFit="1" customWidth="1"/>
    <col min="9970" max="10215" width="11.42578125" style="3"/>
    <col min="10216" max="10216" width="5" style="3" customWidth="1"/>
    <col min="10217" max="10217" width="30.28515625" style="3" customWidth="1"/>
    <col min="10218" max="10218" width="57" style="3" customWidth="1"/>
    <col min="10219" max="10219" width="1.7109375" style="3" customWidth="1"/>
    <col min="10220" max="10220" width="19.28515625" style="3" customWidth="1"/>
    <col min="10221" max="10223" width="19.42578125" style="3" customWidth="1"/>
    <col min="10224" max="10224" width="17.28515625" style="3" bestFit="1" customWidth="1"/>
    <col min="10225" max="10225" width="17" style="3" bestFit="1" customWidth="1"/>
    <col min="10226" max="10471" width="11.42578125" style="3"/>
    <col min="10472" max="10472" width="5" style="3" customWidth="1"/>
    <col min="10473" max="10473" width="30.28515625" style="3" customWidth="1"/>
    <col min="10474" max="10474" width="57" style="3" customWidth="1"/>
    <col min="10475" max="10475" width="1.7109375" style="3" customWidth="1"/>
    <col min="10476" max="10476" width="19.28515625" style="3" customWidth="1"/>
    <col min="10477" max="10479" width="19.42578125" style="3" customWidth="1"/>
    <col min="10480" max="10480" width="17.28515625" style="3" bestFit="1" customWidth="1"/>
    <col min="10481" max="10481" width="17" style="3" bestFit="1" customWidth="1"/>
    <col min="10482" max="10727" width="11.42578125" style="3"/>
    <col min="10728" max="10728" width="5" style="3" customWidth="1"/>
    <col min="10729" max="10729" width="30.28515625" style="3" customWidth="1"/>
    <col min="10730" max="10730" width="57" style="3" customWidth="1"/>
    <col min="10731" max="10731" width="1.7109375" style="3" customWidth="1"/>
    <col min="10732" max="10732" width="19.28515625" style="3" customWidth="1"/>
    <col min="10733" max="10735" width="19.42578125" style="3" customWidth="1"/>
    <col min="10736" max="10736" width="17.28515625" style="3" bestFit="1" customWidth="1"/>
    <col min="10737" max="10737" width="17" style="3" bestFit="1" customWidth="1"/>
    <col min="10738" max="10983" width="11.42578125" style="3"/>
    <col min="10984" max="10984" width="5" style="3" customWidth="1"/>
    <col min="10985" max="10985" width="30.28515625" style="3" customWidth="1"/>
    <col min="10986" max="10986" width="57" style="3" customWidth="1"/>
    <col min="10987" max="10987" width="1.7109375" style="3" customWidth="1"/>
    <col min="10988" max="10988" width="19.28515625" style="3" customWidth="1"/>
    <col min="10989" max="10991" width="19.42578125" style="3" customWidth="1"/>
    <col min="10992" max="10992" width="17.28515625" style="3" bestFit="1" customWidth="1"/>
    <col min="10993" max="10993" width="17" style="3" bestFit="1" customWidth="1"/>
    <col min="10994" max="11239" width="11.42578125" style="3"/>
    <col min="11240" max="11240" width="5" style="3" customWidth="1"/>
    <col min="11241" max="11241" width="30.28515625" style="3" customWidth="1"/>
    <col min="11242" max="11242" width="57" style="3" customWidth="1"/>
    <col min="11243" max="11243" width="1.7109375" style="3" customWidth="1"/>
    <col min="11244" max="11244" width="19.28515625" style="3" customWidth="1"/>
    <col min="11245" max="11247" width="19.42578125" style="3" customWidth="1"/>
    <col min="11248" max="11248" width="17.28515625" style="3" bestFit="1" customWidth="1"/>
    <col min="11249" max="11249" width="17" style="3" bestFit="1" customWidth="1"/>
    <col min="11250" max="11495" width="11.42578125" style="3"/>
    <col min="11496" max="11496" width="5" style="3" customWidth="1"/>
    <col min="11497" max="11497" width="30.28515625" style="3" customWidth="1"/>
    <col min="11498" max="11498" width="57" style="3" customWidth="1"/>
    <col min="11499" max="11499" width="1.7109375" style="3" customWidth="1"/>
    <col min="11500" max="11500" width="19.28515625" style="3" customWidth="1"/>
    <col min="11501" max="11503" width="19.42578125" style="3" customWidth="1"/>
    <col min="11504" max="11504" width="17.28515625" style="3" bestFit="1" customWidth="1"/>
    <col min="11505" max="11505" width="17" style="3" bestFit="1" customWidth="1"/>
    <col min="11506" max="11751" width="11.42578125" style="3"/>
    <col min="11752" max="11752" width="5" style="3" customWidth="1"/>
    <col min="11753" max="11753" width="30.28515625" style="3" customWidth="1"/>
    <col min="11754" max="11754" width="57" style="3" customWidth="1"/>
    <col min="11755" max="11755" width="1.7109375" style="3" customWidth="1"/>
    <col min="11756" max="11756" width="19.28515625" style="3" customWidth="1"/>
    <col min="11757" max="11759" width="19.42578125" style="3" customWidth="1"/>
    <col min="11760" max="11760" width="17.28515625" style="3" bestFit="1" customWidth="1"/>
    <col min="11761" max="11761" width="17" style="3" bestFit="1" customWidth="1"/>
    <col min="11762" max="12007" width="11.42578125" style="3"/>
    <col min="12008" max="12008" width="5" style="3" customWidth="1"/>
    <col min="12009" max="12009" width="30.28515625" style="3" customWidth="1"/>
    <col min="12010" max="12010" width="57" style="3" customWidth="1"/>
    <col min="12011" max="12011" width="1.7109375" style="3" customWidth="1"/>
    <col min="12012" max="12012" width="19.28515625" style="3" customWidth="1"/>
    <col min="12013" max="12015" width="19.42578125" style="3" customWidth="1"/>
    <col min="12016" max="12016" width="17.28515625" style="3" bestFit="1" customWidth="1"/>
    <col min="12017" max="12017" width="17" style="3" bestFit="1" customWidth="1"/>
    <col min="12018" max="12263" width="11.42578125" style="3"/>
    <col min="12264" max="12264" width="5" style="3" customWidth="1"/>
    <col min="12265" max="12265" width="30.28515625" style="3" customWidth="1"/>
    <col min="12266" max="12266" width="57" style="3" customWidth="1"/>
    <col min="12267" max="12267" width="1.7109375" style="3" customWidth="1"/>
    <col min="12268" max="12268" width="19.28515625" style="3" customWidth="1"/>
    <col min="12269" max="12271" width="19.42578125" style="3" customWidth="1"/>
    <col min="12272" max="12272" width="17.28515625" style="3" bestFit="1" customWidth="1"/>
    <col min="12273" max="12273" width="17" style="3" bestFit="1" customWidth="1"/>
    <col min="12274" max="12519" width="11.42578125" style="3"/>
    <col min="12520" max="12520" width="5" style="3" customWidth="1"/>
    <col min="12521" max="12521" width="30.28515625" style="3" customWidth="1"/>
    <col min="12522" max="12522" width="57" style="3" customWidth="1"/>
    <col min="12523" max="12523" width="1.7109375" style="3" customWidth="1"/>
    <col min="12524" max="12524" width="19.28515625" style="3" customWidth="1"/>
    <col min="12525" max="12527" width="19.42578125" style="3" customWidth="1"/>
    <col min="12528" max="12528" width="17.28515625" style="3" bestFit="1" customWidth="1"/>
    <col min="12529" max="12529" width="17" style="3" bestFit="1" customWidth="1"/>
    <col min="12530" max="12775" width="11.42578125" style="3"/>
    <col min="12776" max="12776" width="5" style="3" customWidth="1"/>
    <col min="12777" max="12777" width="30.28515625" style="3" customWidth="1"/>
    <col min="12778" max="12778" width="57" style="3" customWidth="1"/>
    <col min="12779" max="12779" width="1.7109375" style="3" customWidth="1"/>
    <col min="12780" max="12780" width="19.28515625" style="3" customWidth="1"/>
    <col min="12781" max="12783" width="19.42578125" style="3" customWidth="1"/>
    <col min="12784" max="12784" width="17.28515625" style="3" bestFit="1" customWidth="1"/>
    <col min="12785" max="12785" width="17" style="3" bestFit="1" customWidth="1"/>
    <col min="12786" max="13031" width="11.42578125" style="3"/>
    <col min="13032" max="13032" width="5" style="3" customWidth="1"/>
    <col min="13033" max="13033" width="30.28515625" style="3" customWidth="1"/>
    <col min="13034" max="13034" width="57" style="3" customWidth="1"/>
    <col min="13035" max="13035" width="1.7109375" style="3" customWidth="1"/>
    <col min="13036" max="13036" width="19.28515625" style="3" customWidth="1"/>
    <col min="13037" max="13039" width="19.42578125" style="3" customWidth="1"/>
    <col min="13040" max="13040" width="17.28515625" style="3" bestFit="1" customWidth="1"/>
    <col min="13041" max="13041" width="17" style="3" bestFit="1" customWidth="1"/>
    <col min="13042" max="13287" width="11.42578125" style="3"/>
    <col min="13288" max="13288" width="5" style="3" customWidth="1"/>
    <col min="13289" max="13289" width="30.28515625" style="3" customWidth="1"/>
    <col min="13290" max="13290" width="57" style="3" customWidth="1"/>
    <col min="13291" max="13291" width="1.7109375" style="3" customWidth="1"/>
    <col min="13292" max="13292" width="19.28515625" style="3" customWidth="1"/>
    <col min="13293" max="13295" width="19.42578125" style="3" customWidth="1"/>
    <col min="13296" max="13296" width="17.28515625" style="3" bestFit="1" customWidth="1"/>
    <col min="13297" max="13297" width="17" style="3" bestFit="1" customWidth="1"/>
    <col min="13298" max="13543" width="11.42578125" style="3"/>
    <col min="13544" max="13544" width="5" style="3" customWidth="1"/>
    <col min="13545" max="13545" width="30.28515625" style="3" customWidth="1"/>
    <col min="13546" max="13546" width="57" style="3" customWidth="1"/>
    <col min="13547" max="13547" width="1.7109375" style="3" customWidth="1"/>
    <col min="13548" max="13548" width="19.28515625" style="3" customWidth="1"/>
    <col min="13549" max="13551" width="19.42578125" style="3" customWidth="1"/>
    <col min="13552" max="13552" width="17.28515625" style="3" bestFit="1" customWidth="1"/>
    <col min="13553" max="13553" width="17" style="3" bestFit="1" customWidth="1"/>
    <col min="13554" max="13799" width="11.42578125" style="3"/>
    <col min="13800" max="13800" width="5" style="3" customWidth="1"/>
    <col min="13801" max="13801" width="30.28515625" style="3" customWidth="1"/>
    <col min="13802" max="13802" width="57" style="3" customWidth="1"/>
    <col min="13803" max="13803" width="1.7109375" style="3" customWidth="1"/>
    <col min="13804" max="13804" width="19.28515625" style="3" customWidth="1"/>
    <col min="13805" max="13807" width="19.42578125" style="3" customWidth="1"/>
    <col min="13808" max="13808" width="17.28515625" style="3" bestFit="1" customWidth="1"/>
    <col min="13809" max="13809" width="17" style="3" bestFit="1" customWidth="1"/>
    <col min="13810" max="14055" width="11.42578125" style="3"/>
    <col min="14056" max="14056" width="5" style="3" customWidth="1"/>
    <col min="14057" max="14057" width="30.28515625" style="3" customWidth="1"/>
    <col min="14058" max="14058" width="57" style="3" customWidth="1"/>
    <col min="14059" max="14059" width="1.7109375" style="3" customWidth="1"/>
    <col min="14060" max="14060" width="19.28515625" style="3" customWidth="1"/>
    <col min="14061" max="14063" width="19.42578125" style="3" customWidth="1"/>
    <col min="14064" max="14064" width="17.28515625" style="3" bestFit="1" customWidth="1"/>
    <col min="14065" max="14065" width="17" style="3" bestFit="1" customWidth="1"/>
    <col min="14066" max="14311" width="11.42578125" style="3"/>
    <col min="14312" max="14312" width="5" style="3" customWidth="1"/>
    <col min="14313" max="14313" width="30.28515625" style="3" customWidth="1"/>
    <col min="14314" max="14314" width="57" style="3" customWidth="1"/>
    <col min="14315" max="14315" width="1.7109375" style="3" customWidth="1"/>
    <col min="14316" max="14316" width="19.28515625" style="3" customWidth="1"/>
    <col min="14317" max="14319" width="19.42578125" style="3" customWidth="1"/>
    <col min="14320" max="14320" width="17.28515625" style="3" bestFit="1" customWidth="1"/>
    <col min="14321" max="14321" width="17" style="3" bestFit="1" customWidth="1"/>
    <col min="14322" max="14567" width="11.42578125" style="3"/>
    <col min="14568" max="14568" width="5" style="3" customWidth="1"/>
    <col min="14569" max="14569" width="30.28515625" style="3" customWidth="1"/>
    <col min="14570" max="14570" width="57" style="3" customWidth="1"/>
    <col min="14571" max="14571" width="1.7109375" style="3" customWidth="1"/>
    <col min="14572" max="14572" width="19.28515625" style="3" customWidth="1"/>
    <col min="14573" max="14575" width="19.42578125" style="3" customWidth="1"/>
    <col min="14576" max="14576" width="17.28515625" style="3" bestFit="1" customWidth="1"/>
    <col min="14577" max="14577" width="17" style="3" bestFit="1" customWidth="1"/>
    <col min="14578" max="14823" width="11.42578125" style="3"/>
    <col min="14824" max="14824" width="5" style="3" customWidth="1"/>
    <col min="14825" max="14825" width="30.28515625" style="3" customWidth="1"/>
    <col min="14826" max="14826" width="57" style="3" customWidth="1"/>
    <col min="14827" max="14827" width="1.7109375" style="3" customWidth="1"/>
    <col min="14828" max="14828" width="19.28515625" style="3" customWidth="1"/>
    <col min="14829" max="14831" width="19.42578125" style="3" customWidth="1"/>
    <col min="14832" max="14832" width="17.28515625" style="3" bestFit="1" customWidth="1"/>
    <col min="14833" max="14833" width="17" style="3" bestFit="1" customWidth="1"/>
    <col min="14834" max="15079" width="11.42578125" style="3"/>
    <col min="15080" max="15080" width="5" style="3" customWidth="1"/>
    <col min="15081" max="15081" width="30.28515625" style="3" customWidth="1"/>
    <col min="15082" max="15082" width="57" style="3" customWidth="1"/>
    <col min="15083" max="15083" width="1.7109375" style="3" customWidth="1"/>
    <col min="15084" max="15084" width="19.28515625" style="3" customWidth="1"/>
    <col min="15085" max="15087" width="19.42578125" style="3" customWidth="1"/>
    <col min="15088" max="15088" width="17.28515625" style="3" bestFit="1" customWidth="1"/>
    <col min="15089" max="15089" width="17" style="3" bestFit="1" customWidth="1"/>
    <col min="15090" max="15335" width="11.42578125" style="3"/>
    <col min="15336" max="15336" width="5" style="3" customWidth="1"/>
    <col min="15337" max="15337" width="30.28515625" style="3" customWidth="1"/>
    <col min="15338" max="15338" width="57" style="3" customWidth="1"/>
    <col min="15339" max="15339" width="1.7109375" style="3" customWidth="1"/>
    <col min="15340" max="15340" width="19.28515625" style="3" customWidth="1"/>
    <col min="15341" max="15343" width="19.42578125" style="3" customWidth="1"/>
    <col min="15344" max="15344" width="17.28515625" style="3" bestFit="1" customWidth="1"/>
    <col min="15345" max="15345" width="17" style="3" bestFit="1" customWidth="1"/>
    <col min="15346" max="15591" width="11.42578125" style="3"/>
    <col min="15592" max="15592" width="5" style="3" customWidth="1"/>
    <col min="15593" max="15593" width="30.28515625" style="3" customWidth="1"/>
    <col min="15594" max="15594" width="57" style="3" customWidth="1"/>
    <col min="15595" max="15595" width="1.7109375" style="3" customWidth="1"/>
    <col min="15596" max="15596" width="19.28515625" style="3" customWidth="1"/>
    <col min="15597" max="15599" width="19.42578125" style="3" customWidth="1"/>
    <col min="15600" max="15600" width="17.28515625" style="3" bestFit="1" customWidth="1"/>
    <col min="15601" max="15601" width="17" style="3" bestFit="1" customWidth="1"/>
    <col min="15602" max="15847" width="11.42578125" style="3"/>
    <col min="15848" max="15848" width="5" style="3" customWidth="1"/>
    <col min="15849" max="15849" width="30.28515625" style="3" customWidth="1"/>
    <col min="15850" max="15850" width="57" style="3" customWidth="1"/>
    <col min="15851" max="15851" width="1.7109375" style="3" customWidth="1"/>
    <col min="15852" max="15852" width="19.28515625" style="3" customWidth="1"/>
    <col min="15853" max="15855" width="19.42578125" style="3" customWidth="1"/>
    <col min="15856" max="15856" width="17.28515625" style="3" bestFit="1" customWidth="1"/>
    <col min="15857" max="15857" width="17" style="3" bestFit="1" customWidth="1"/>
    <col min="15858" max="16103" width="11.42578125" style="3"/>
    <col min="16104" max="16104" width="5" style="3" customWidth="1"/>
    <col min="16105" max="16105" width="30.28515625" style="3" customWidth="1"/>
    <col min="16106" max="16106" width="57" style="3" customWidth="1"/>
    <col min="16107" max="16107" width="1.7109375" style="3" customWidth="1"/>
    <col min="16108" max="16108" width="19.28515625" style="3" customWidth="1"/>
    <col min="16109" max="16111" width="19.42578125" style="3" customWidth="1"/>
    <col min="16112" max="16112" width="17.28515625" style="3" bestFit="1" customWidth="1"/>
    <col min="16113" max="16113" width="17" style="3" bestFit="1" customWidth="1"/>
    <col min="16114" max="16384" width="11.42578125" style="3"/>
  </cols>
  <sheetData>
    <row r="7" spans="1:8" s="4" customFormat="1" ht="79.5" customHeight="1" x14ac:dyDescent="0.3">
      <c r="A7" s="38" t="s">
        <v>72</v>
      </c>
      <c r="B7" s="86" t="s">
        <v>163</v>
      </c>
      <c r="C7" s="86"/>
    </row>
    <row r="8" spans="1:8" s="4" customFormat="1" ht="28.5" customHeight="1" x14ac:dyDescent="0.3">
      <c r="A8" s="38"/>
      <c r="B8" s="64"/>
      <c r="C8" s="39"/>
      <c r="D8" s="39"/>
    </row>
    <row r="9" spans="1:8" s="7" customFormat="1" ht="36" customHeight="1" x14ac:dyDescent="0.3">
      <c r="A9" s="5"/>
      <c r="B9" s="6"/>
      <c r="C9" s="39"/>
      <c r="D9" s="39"/>
    </row>
    <row r="10" spans="1:8" s="8" customFormat="1" ht="36" customHeight="1" x14ac:dyDescent="0.25">
      <c r="A10" s="87" t="s">
        <v>8</v>
      </c>
      <c r="B10" s="89" t="s">
        <v>9</v>
      </c>
      <c r="C10" s="89" t="s">
        <v>161</v>
      </c>
      <c r="D10" s="89" t="s">
        <v>73</v>
      </c>
    </row>
    <row r="11" spans="1:8" s="8" customFormat="1" ht="41.25" customHeight="1" x14ac:dyDescent="0.25">
      <c r="A11" s="88"/>
      <c r="B11" s="90"/>
      <c r="C11" s="90"/>
      <c r="D11" s="90"/>
    </row>
    <row r="12" spans="1:8" s="11" customFormat="1" ht="18" x14ac:dyDescent="0.3">
      <c r="A12" s="9" t="s">
        <v>0</v>
      </c>
      <c r="B12" s="10">
        <f>+B13+B17+B18+B22+B23+B25+B26+B28+B29</f>
        <v>4423216000</v>
      </c>
      <c r="C12" s="10">
        <f>+C13+C17+C18+C22+C23+C25+C26+C28+C29</f>
        <v>4619301280</v>
      </c>
      <c r="D12" s="55">
        <f>+(C12/B12-1)*100</f>
        <v>4.4330930255271239</v>
      </c>
      <c r="E12" s="51">
        <f>+C12-B12</f>
        <v>196085280</v>
      </c>
      <c r="F12" s="50"/>
    </row>
    <row r="13" spans="1:8" s="15" customFormat="1" ht="18" outlineLevel="1" x14ac:dyDescent="0.3">
      <c r="A13" s="12" t="s">
        <v>129</v>
      </c>
      <c r="B13" s="13">
        <f>+SUM(B14:B16)</f>
        <v>340000000</v>
      </c>
      <c r="C13" s="13">
        <f t="shared" ref="C13" si="0">+SUM(C14:C16)</f>
        <v>355300000</v>
      </c>
      <c r="D13" s="56">
        <f>+(C13/B13-1)*100</f>
        <v>4.4999999999999929</v>
      </c>
      <c r="E13" s="51"/>
      <c r="F13" s="40"/>
    </row>
    <row r="14" spans="1:8" s="4" customFormat="1" ht="31.5" outlineLevel="2" x14ac:dyDescent="0.25">
      <c r="A14" s="16" t="s">
        <v>10</v>
      </c>
      <c r="B14" s="17">
        <v>160000000</v>
      </c>
      <c r="C14" s="17">
        <f>+B14+E14</f>
        <v>167200000</v>
      </c>
      <c r="D14" s="54">
        <f>+(C14/B14-1)*100</f>
        <v>4.4999999999999929</v>
      </c>
      <c r="E14" s="51">
        <f>+B14*0.045</f>
        <v>7200000</v>
      </c>
      <c r="F14" s="40"/>
      <c r="G14" s="42">
        <f>+C14-B14</f>
        <v>7200000</v>
      </c>
      <c r="H14" s="43">
        <f>+G14/C14</f>
        <v>4.3062200956937802E-2</v>
      </c>
    </row>
    <row r="15" spans="1:8" s="4" customFormat="1" ht="18" outlineLevel="2" x14ac:dyDescent="0.25">
      <c r="A15" s="23" t="s">
        <v>159</v>
      </c>
      <c r="B15" s="17">
        <v>22000000</v>
      </c>
      <c r="C15" s="17">
        <f>+B15+E15</f>
        <v>22990000</v>
      </c>
      <c r="D15" s="54">
        <f>+(C15/B15-1)*100</f>
        <v>4.4999999999999929</v>
      </c>
      <c r="E15" s="51">
        <f>+B15*0.045</f>
        <v>990000</v>
      </c>
      <c r="F15" s="40"/>
    </row>
    <row r="16" spans="1:8" s="4" customFormat="1" ht="18" outlineLevel="2" x14ac:dyDescent="0.3">
      <c r="A16" s="16" t="s">
        <v>11</v>
      </c>
      <c r="B16" s="17">
        <v>158000000</v>
      </c>
      <c r="C16" s="17">
        <f>+B16+E16</f>
        <v>165110000</v>
      </c>
      <c r="D16" s="54">
        <f>+(C16/B16-1)*100</f>
        <v>4.4999999999999929</v>
      </c>
      <c r="E16" s="51">
        <f>+B16*0.045</f>
        <v>7110000</v>
      </c>
      <c r="F16" s="40"/>
    </row>
    <row r="17" spans="1:6" s="19" customFormat="1" ht="18" outlineLevel="1" x14ac:dyDescent="0.3">
      <c r="A17" s="12" t="s">
        <v>130</v>
      </c>
      <c r="B17" s="14">
        <v>0</v>
      </c>
      <c r="C17" s="13">
        <v>0</v>
      </c>
      <c r="D17" s="56">
        <v>0</v>
      </c>
      <c r="E17" s="51"/>
      <c r="F17" s="40"/>
    </row>
    <row r="18" spans="1:6" s="4" customFormat="1" ht="18" outlineLevel="1" x14ac:dyDescent="0.25">
      <c r="A18" s="12" t="s">
        <v>131</v>
      </c>
      <c r="B18" s="13">
        <f>+SUM(B19:B21)</f>
        <v>598527000</v>
      </c>
      <c r="C18" s="13">
        <f>+SUM(C19:C21)</f>
        <v>625460715</v>
      </c>
      <c r="D18" s="56">
        <f>+(C18/B18-1)*100</f>
        <v>4.4999999999999929</v>
      </c>
      <c r="E18" s="51"/>
      <c r="F18" s="40"/>
    </row>
    <row r="19" spans="1:6" s="4" customFormat="1" ht="18" outlineLevel="2" x14ac:dyDescent="0.3">
      <c r="A19" s="16" t="s">
        <v>12</v>
      </c>
      <c r="B19" s="17">
        <v>15623000</v>
      </c>
      <c r="C19" s="17">
        <f>+B19+E19</f>
        <v>16326035</v>
      </c>
      <c r="D19" s="53">
        <f>+(C19/B19-1)*100</f>
        <v>4.4999999999999929</v>
      </c>
      <c r="E19" s="51">
        <f>+B19*0.045</f>
        <v>703035</v>
      </c>
      <c r="F19" s="40"/>
    </row>
    <row r="20" spans="1:6" s="4" customFormat="1" ht="18" outlineLevel="2" x14ac:dyDescent="0.25">
      <c r="A20" s="16" t="s">
        <v>13</v>
      </c>
      <c r="B20" s="17">
        <v>282904000</v>
      </c>
      <c r="C20" s="17">
        <f>+B20+E20</f>
        <v>295634680</v>
      </c>
      <c r="D20" s="53">
        <f>+(C20/B20-1)*100</f>
        <v>4.4999999999999929</v>
      </c>
      <c r="E20" s="51">
        <f>+B20*0.045</f>
        <v>12730680</v>
      </c>
      <c r="F20" s="40"/>
    </row>
    <row r="21" spans="1:6" s="4" customFormat="1" ht="18" outlineLevel="2" x14ac:dyDescent="0.3">
      <c r="A21" s="16" t="s">
        <v>14</v>
      </c>
      <c r="B21" s="17">
        <v>300000000</v>
      </c>
      <c r="C21" s="17">
        <f>+B21+E21</f>
        <v>313500000</v>
      </c>
      <c r="D21" s="53">
        <f>+(C21/B21-1)*100</f>
        <v>4.4999999999999929</v>
      </c>
      <c r="E21" s="51">
        <f>+B21*0.045</f>
        <v>13500000</v>
      </c>
      <c r="F21" s="40"/>
    </row>
    <row r="22" spans="1:6" s="4" customFormat="1" ht="18" outlineLevel="1" x14ac:dyDescent="0.3">
      <c r="A22" s="12" t="s">
        <v>132</v>
      </c>
      <c r="B22" s="14">
        <v>0</v>
      </c>
      <c r="C22" s="14">
        <v>0</v>
      </c>
      <c r="D22" s="59">
        <v>0</v>
      </c>
      <c r="E22" s="51"/>
      <c r="F22" s="40"/>
    </row>
    <row r="23" spans="1:6" s="4" customFormat="1" ht="18" outlineLevel="1" x14ac:dyDescent="0.25">
      <c r="A23" s="12" t="s">
        <v>133</v>
      </c>
      <c r="B23" s="13">
        <f>+SUM(B24)</f>
        <v>3450000000</v>
      </c>
      <c r="C23" s="13">
        <f>+SUM(C24)</f>
        <v>3605250000</v>
      </c>
      <c r="D23" s="56">
        <f>+(C23/B23-1)*100</f>
        <v>4.4999999999999929</v>
      </c>
      <c r="E23" s="51"/>
      <c r="F23" s="40"/>
    </row>
    <row r="24" spans="1:6" s="4" customFormat="1" ht="18" outlineLevel="2" x14ac:dyDescent="0.25">
      <c r="A24" s="16" t="s">
        <v>15</v>
      </c>
      <c r="B24" s="17">
        <v>3450000000</v>
      </c>
      <c r="C24" s="17">
        <f>+B24+E24</f>
        <v>3605250000</v>
      </c>
      <c r="D24" s="53">
        <f>+(C24/B24-1)*100</f>
        <v>4.4999999999999929</v>
      </c>
      <c r="E24" s="51">
        <f>+B24*0.045</f>
        <v>155250000</v>
      </c>
      <c r="F24" s="40"/>
    </row>
    <row r="25" spans="1:6" s="4" customFormat="1" ht="18" outlineLevel="1" x14ac:dyDescent="0.25">
      <c r="A25" s="12" t="s">
        <v>16</v>
      </c>
      <c r="B25" s="14">
        <v>0</v>
      </c>
      <c r="C25" s="14">
        <v>0</v>
      </c>
      <c r="D25" s="14">
        <v>0</v>
      </c>
      <c r="E25" s="51"/>
      <c r="F25" s="40"/>
    </row>
    <row r="26" spans="1:6" s="4" customFormat="1" ht="18" outlineLevel="1" x14ac:dyDescent="0.3">
      <c r="A26" s="12" t="s">
        <v>75</v>
      </c>
      <c r="B26" s="13">
        <f>+SUM(B27)</f>
        <v>31857000</v>
      </c>
      <c r="C26" s="13">
        <f>+SUM(C27)</f>
        <v>33290565</v>
      </c>
      <c r="D26" s="56">
        <f>+(C26/B26-1)*100</f>
        <v>4.4999999999999929</v>
      </c>
      <c r="E26" s="51"/>
      <c r="F26" s="40"/>
    </row>
    <row r="27" spans="1:6" s="4" customFormat="1" ht="18" outlineLevel="2" x14ac:dyDescent="0.3">
      <c r="A27" s="20" t="s">
        <v>17</v>
      </c>
      <c r="B27" s="17">
        <v>31857000</v>
      </c>
      <c r="C27" s="17">
        <f>+B27+E27</f>
        <v>33290565</v>
      </c>
      <c r="D27" s="53">
        <f>+(C27/B27-1)*100</f>
        <v>4.4999999999999929</v>
      </c>
      <c r="E27" s="51">
        <f>+B27*0.045</f>
        <v>1433565</v>
      </c>
      <c r="F27" s="40"/>
    </row>
    <row r="28" spans="1:6" s="4" customFormat="1" ht="18" outlineLevel="1" x14ac:dyDescent="0.3">
      <c r="A28" s="12" t="s">
        <v>18</v>
      </c>
      <c r="B28" s="14">
        <v>0</v>
      </c>
      <c r="C28" s="14">
        <v>0</v>
      </c>
      <c r="D28" s="14">
        <v>0</v>
      </c>
      <c r="E28" s="51"/>
      <c r="F28" s="40"/>
    </row>
    <row r="29" spans="1:6" s="4" customFormat="1" ht="31.5" outlineLevel="1" x14ac:dyDescent="0.25">
      <c r="A29" s="12" t="s">
        <v>71</v>
      </c>
      <c r="B29" s="14">
        <f>SUM(B30)</f>
        <v>2832000</v>
      </c>
      <c r="C29" s="14">
        <f>SUM(C30)</f>
        <v>0</v>
      </c>
      <c r="D29" s="14">
        <v>100</v>
      </c>
      <c r="E29" s="51"/>
      <c r="F29" s="40"/>
    </row>
    <row r="30" spans="1:6" s="4" customFormat="1" ht="18" outlineLevel="2" x14ac:dyDescent="0.25">
      <c r="A30" s="23" t="s">
        <v>160</v>
      </c>
      <c r="B30" s="17">
        <v>2832000</v>
      </c>
      <c r="C30" s="17">
        <v>0</v>
      </c>
      <c r="D30" s="14">
        <v>100</v>
      </c>
      <c r="E30" s="51"/>
      <c r="F30" s="40"/>
    </row>
    <row r="31" spans="1:6" s="11" customFormat="1" ht="18" x14ac:dyDescent="0.3">
      <c r="A31" s="9" t="s">
        <v>6</v>
      </c>
      <c r="B31" s="21">
        <f>SUM(B32:B36)</f>
        <v>0</v>
      </c>
      <c r="C31" s="21">
        <f>+C32+C33+C34+C35+C36</f>
        <v>0</v>
      </c>
      <c r="D31" s="21">
        <f>+D32+D33+D34+D35+D36</f>
        <v>0</v>
      </c>
    </row>
    <row r="32" spans="1:6" s="15" customFormat="1" ht="18" outlineLevel="1" x14ac:dyDescent="0.3">
      <c r="A32" s="12" t="s">
        <v>19</v>
      </c>
      <c r="B32" s="14">
        <v>0</v>
      </c>
      <c r="C32" s="14">
        <v>0</v>
      </c>
      <c r="D32" s="14">
        <v>0</v>
      </c>
    </row>
    <row r="33" spans="1:5" s="15" customFormat="1" ht="18" outlineLevel="1" x14ac:dyDescent="0.3">
      <c r="A33" s="12" t="s">
        <v>134</v>
      </c>
      <c r="B33" s="14">
        <v>0</v>
      </c>
      <c r="C33" s="14">
        <v>0</v>
      </c>
      <c r="D33" s="14">
        <v>0</v>
      </c>
    </row>
    <row r="34" spans="1:5" s="15" customFormat="1" ht="18" outlineLevel="1" x14ac:dyDescent="0.3">
      <c r="A34" s="12" t="s">
        <v>20</v>
      </c>
      <c r="B34" s="14">
        <v>0</v>
      </c>
      <c r="C34" s="14">
        <v>0</v>
      </c>
      <c r="D34" s="14">
        <v>0</v>
      </c>
    </row>
    <row r="35" spans="1:5" s="15" customFormat="1" ht="30.75" customHeight="1" outlineLevel="1" x14ac:dyDescent="0.3">
      <c r="A35" s="12" t="s">
        <v>135</v>
      </c>
      <c r="B35" s="14">
        <v>0</v>
      </c>
      <c r="C35" s="14">
        <v>0</v>
      </c>
      <c r="D35" s="14">
        <v>0</v>
      </c>
    </row>
    <row r="36" spans="1:5" s="15" customFormat="1" ht="18" outlineLevel="1" x14ac:dyDescent="0.3">
      <c r="A36" s="12" t="s">
        <v>136</v>
      </c>
      <c r="B36" s="14">
        <v>0</v>
      </c>
      <c r="C36" s="14">
        <v>0</v>
      </c>
      <c r="D36" s="14">
        <v>0</v>
      </c>
    </row>
    <row r="37" spans="1:5" s="11" customFormat="1" ht="18" x14ac:dyDescent="0.3">
      <c r="A37" s="9" t="s">
        <v>21</v>
      </c>
      <c r="B37" s="21">
        <f t="shared" ref="B37" si="1">SUM(B38:B39)</f>
        <v>0</v>
      </c>
      <c r="C37" s="21">
        <f t="shared" ref="C37:D37" si="2">SUM(C38:C39)</f>
        <v>0</v>
      </c>
      <c r="D37" s="21">
        <f t="shared" si="2"/>
        <v>0</v>
      </c>
    </row>
    <row r="38" spans="1:5" s="15" customFormat="1" ht="18" outlineLevel="1" x14ac:dyDescent="0.25">
      <c r="A38" s="12" t="s">
        <v>128</v>
      </c>
      <c r="B38" s="14">
        <v>0</v>
      </c>
      <c r="C38" s="14">
        <v>0</v>
      </c>
      <c r="D38" s="14">
        <v>0</v>
      </c>
    </row>
    <row r="39" spans="1:5" s="15" customFormat="1" ht="31.5" outlineLevel="1" x14ac:dyDescent="0.25">
      <c r="A39" s="12" t="s">
        <v>126</v>
      </c>
      <c r="B39" s="14">
        <v>0</v>
      </c>
      <c r="C39" s="14">
        <v>0</v>
      </c>
      <c r="D39" s="14">
        <v>0</v>
      </c>
    </row>
    <row r="40" spans="1:5" s="11" customFormat="1" ht="18" x14ac:dyDescent="0.3">
      <c r="A40" s="9" t="s">
        <v>1</v>
      </c>
      <c r="B40" s="10">
        <f>+B41+B43+B44+B51+B53+B55</f>
        <v>3112408000</v>
      </c>
      <c r="C40" s="10">
        <f>+C41+C43+C44+C51+C53+C55</f>
        <v>3252466360</v>
      </c>
      <c r="D40" s="55">
        <f>+(C40/B40-1)*100</f>
        <v>4.4999999999999929</v>
      </c>
    </row>
    <row r="41" spans="1:5" s="4" customFormat="1" ht="31.5" outlineLevel="1" x14ac:dyDescent="0.25">
      <c r="A41" s="12" t="s">
        <v>22</v>
      </c>
      <c r="B41" s="14">
        <v>0</v>
      </c>
      <c r="C41" s="14">
        <f>+C42</f>
        <v>0</v>
      </c>
      <c r="D41" s="14">
        <f>+D42</f>
        <v>0</v>
      </c>
    </row>
    <row r="42" spans="1:5" s="4" customFormat="1" ht="15.75" outlineLevel="2" x14ac:dyDescent="0.25">
      <c r="A42" s="20" t="s">
        <v>23</v>
      </c>
      <c r="B42" s="18">
        <v>0</v>
      </c>
      <c r="C42" s="18">
        <v>0</v>
      </c>
      <c r="D42" s="18">
        <v>0</v>
      </c>
    </row>
    <row r="43" spans="1:5" s="15" customFormat="1" ht="18" outlineLevel="1" x14ac:dyDescent="0.3">
      <c r="A43" s="12" t="s">
        <v>127</v>
      </c>
      <c r="B43" s="14">
        <v>0</v>
      </c>
      <c r="C43" s="14">
        <v>0</v>
      </c>
      <c r="D43" s="14">
        <v>0</v>
      </c>
    </row>
    <row r="44" spans="1:5" s="15" customFormat="1" ht="18" outlineLevel="1" x14ac:dyDescent="0.25">
      <c r="A44" s="12" t="s">
        <v>137</v>
      </c>
      <c r="B44" s="13">
        <f>+SUM(B45:B50)</f>
        <v>3014369000</v>
      </c>
      <c r="C44" s="13">
        <f>+SUM(C45:C50)</f>
        <v>3150015605</v>
      </c>
      <c r="D44" s="56">
        <f t="shared" ref="D44:D54" si="3">+(C44/B44-1)*100</f>
        <v>4.4999999999999929</v>
      </c>
    </row>
    <row r="45" spans="1:5" s="4" customFormat="1" ht="15.75" outlineLevel="2" x14ac:dyDescent="0.25">
      <c r="A45" s="20" t="s">
        <v>24</v>
      </c>
      <c r="B45" s="17">
        <v>578983000</v>
      </c>
      <c r="C45" s="17">
        <f t="shared" ref="C45:C50" si="4">+B45+E45</f>
        <v>605037235</v>
      </c>
      <c r="D45" s="53">
        <f t="shared" si="3"/>
        <v>4.4999999999999929</v>
      </c>
      <c r="E45" s="51">
        <f t="shared" ref="E45:E50" si="5">+B45*0.045</f>
        <v>26054235</v>
      </c>
    </row>
    <row r="46" spans="1:5" s="4" customFormat="1" ht="15.75" outlineLevel="2" x14ac:dyDescent="0.25">
      <c r="A46" s="20" t="s">
        <v>25</v>
      </c>
      <c r="B46" s="17">
        <v>55633000</v>
      </c>
      <c r="C46" s="17">
        <f t="shared" si="4"/>
        <v>58136485</v>
      </c>
      <c r="D46" s="53">
        <f t="shared" si="3"/>
        <v>4.4999999999999929</v>
      </c>
      <c r="E46" s="51">
        <f t="shared" si="5"/>
        <v>2503485</v>
      </c>
    </row>
    <row r="47" spans="1:5" s="4" customFormat="1" ht="15.6" outlineLevel="2" x14ac:dyDescent="0.3">
      <c r="A47" s="20" t="s">
        <v>26</v>
      </c>
      <c r="B47" s="17">
        <v>2733000</v>
      </c>
      <c r="C47" s="17">
        <f t="shared" si="4"/>
        <v>2855985</v>
      </c>
      <c r="D47" s="53">
        <f t="shared" si="3"/>
        <v>4.4999999999999929</v>
      </c>
      <c r="E47" s="51">
        <f t="shared" si="5"/>
        <v>122985</v>
      </c>
    </row>
    <row r="48" spans="1:5" s="4" customFormat="1" ht="15.75" outlineLevel="2" x14ac:dyDescent="0.25">
      <c r="A48" s="12" t="s">
        <v>27</v>
      </c>
      <c r="B48" s="13">
        <v>2212864000</v>
      </c>
      <c r="C48" s="13">
        <f t="shared" si="4"/>
        <v>2312442880</v>
      </c>
      <c r="D48" s="56">
        <f t="shared" si="3"/>
        <v>4.4999999999999929</v>
      </c>
      <c r="E48" s="51">
        <f t="shared" si="5"/>
        <v>99578880</v>
      </c>
    </row>
    <row r="49" spans="1:5" s="4" customFormat="1" ht="20.25" customHeight="1" outlineLevel="2" x14ac:dyDescent="0.25">
      <c r="A49" s="22" t="s">
        <v>28</v>
      </c>
      <c r="B49" s="17">
        <v>85121000</v>
      </c>
      <c r="C49" s="17">
        <f t="shared" si="4"/>
        <v>88951445</v>
      </c>
      <c r="D49" s="53">
        <f t="shared" si="3"/>
        <v>4.4999999999999929</v>
      </c>
      <c r="E49" s="51">
        <f t="shared" si="5"/>
        <v>3830445</v>
      </c>
    </row>
    <row r="50" spans="1:5" s="4" customFormat="1" ht="15.6" outlineLevel="2" x14ac:dyDescent="0.3">
      <c r="A50" s="20" t="s">
        <v>29</v>
      </c>
      <c r="B50" s="17">
        <v>79035000</v>
      </c>
      <c r="C50" s="17">
        <f t="shared" si="4"/>
        <v>82591575</v>
      </c>
      <c r="D50" s="53">
        <f t="shared" si="3"/>
        <v>4.4999999999999929</v>
      </c>
      <c r="E50" s="51">
        <f t="shared" si="5"/>
        <v>3556575</v>
      </c>
    </row>
    <row r="51" spans="1:5" s="4" customFormat="1" ht="15.6" outlineLevel="1" x14ac:dyDescent="0.3">
      <c r="A51" s="12" t="s">
        <v>30</v>
      </c>
      <c r="B51" s="13">
        <f t="shared" ref="B51:C51" si="6">+B52</f>
        <v>13711000</v>
      </c>
      <c r="C51" s="13">
        <f t="shared" si="6"/>
        <v>14327995</v>
      </c>
      <c r="D51" s="56">
        <f t="shared" si="3"/>
        <v>4.4999999999999929</v>
      </c>
      <c r="E51" s="51"/>
    </row>
    <row r="52" spans="1:5" s="4" customFormat="1" ht="15.6" outlineLevel="2" x14ac:dyDescent="0.3">
      <c r="A52" s="20" t="s">
        <v>31</v>
      </c>
      <c r="B52" s="17">
        <v>13711000</v>
      </c>
      <c r="C52" s="17">
        <f>+B52+E52</f>
        <v>14327995</v>
      </c>
      <c r="D52" s="53">
        <f t="shared" si="3"/>
        <v>4.4999999999999929</v>
      </c>
      <c r="E52" s="51">
        <f>+B52*0.045</f>
        <v>616995</v>
      </c>
    </row>
    <row r="53" spans="1:5" s="4" customFormat="1" ht="15.6" outlineLevel="1" x14ac:dyDescent="0.3">
      <c r="A53" s="12" t="s">
        <v>70</v>
      </c>
      <c r="B53" s="13">
        <f>+B54</f>
        <v>84328000</v>
      </c>
      <c r="C53" s="13">
        <f>+C54</f>
        <v>88122760</v>
      </c>
      <c r="D53" s="56">
        <f t="shared" si="3"/>
        <v>4.4999999999999929</v>
      </c>
      <c r="E53" s="51"/>
    </row>
    <row r="54" spans="1:5" s="4" customFormat="1" ht="15.6" outlineLevel="2" x14ac:dyDescent="0.3">
      <c r="A54" s="20" t="s">
        <v>17</v>
      </c>
      <c r="B54" s="17">
        <v>84328000</v>
      </c>
      <c r="C54" s="17">
        <f>+B54+E54</f>
        <v>88122760</v>
      </c>
      <c r="D54" s="53">
        <f t="shared" si="3"/>
        <v>4.4999999999999929</v>
      </c>
      <c r="E54" s="51">
        <f>+B54*0.045</f>
        <v>3794760</v>
      </c>
    </row>
    <row r="55" spans="1:5" s="15" customFormat="1" ht="31.5" outlineLevel="1" x14ac:dyDescent="0.25">
      <c r="A55" s="12" t="s">
        <v>138</v>
      </c>
      <c r="B55" s="14">
        <v>0</v>
      </c>
      <c r="C55" s="14">
        <v>0</v>
      </c>
      <c r="D55" s="14">
        <v>0</v>
      </c>
    </row>
    <row r="56" spans="1:5" s="11" customFormat="1" ht="18" x14ac:dyDescent="0.3">
      <c r="A56" s="9" t="s">
        <v>2</v>
      </c>
      <c r="B56" s="10">
        <f>+B57+B61+B62</f>
        <v>171266000</v>
      </c>
      <c r="C56" s="10">
        <f>+C57+C61+C62</f>
        <v>178972970</v>
      </c>
      <c r="D56" s="55">
        <f>+(C56/B56-1)*100</f>
        <v>4.4999999999999929</v>
      </c>
    </row>
    <row r="57" spans="1:5" s="15" customFormat="1" ht="18" outlineLevel="1" x14ac:dyDescent="0.3">
      <c r="A57" s="12" t="s">
        <v>139</v>
      </c>
      <c r="B57" s="13">
        <f t="shared" ref="B57:C57" si="7">+SUM(B58:B60)</f>
        <v>171266000</v>
      </c>
      <c r="C57" s="13">
        <f t="shared" si="7"/>
        <v>178972970</v>
      </c>
      <c r="D57" s="56">
        <f>+(C57/B57-1)*100</f>
        <v>4.4999999999999929</v>
      </c>
    </row>
    <row r="58" spans="1:5" s="4" customFormat="1" ht="15.75" outlineLevel="2" x14ac:dyDescent="0.25">
      <c r="A58" s="20" t="s">
        <v>78</v>
      </c>
      <c r="B58" s="17">
        <v>135721000</v>
      </c>
      <c r="C58" s="17">
        <f>+B58+E58</f>
        <v>141828445</v>
      </c>
      <c r="D58" s="53">
        <f>+(C58/B58-1)*100</f>
        <v>4.4999999999999929</v>
      </c>
      <c r="E58" s="51">
        <f>+B58*0.045</f>
        <v>6107445</v>
      </c>
    </row>
    <row r="59" spans="1:5" s="4" customFormat="1" ht="15.6" outlineLevel="2" x14ac:dyDescent="0.3">
      <c r="A59" s="20" t="s">
        <v>77</v>
      </c>
      <c r="B59" s="17">
        <v>17371000</v>
      </c>
      <c r="C59" s="17">
        <v>18152695</v>
      </c>
      <c r="D59" s="53">
        <v>0</v>
      </c>
      <c r="E59" s="51">
        <f>+B59*0.045</f>
        <v>781695</v>
      </c>
    </row>
    <row r="60" spans="1:5" s="4" customFormat="1" ht="15.6" outlineLevel="2" x14ac:dyDescent="0.3">
      <c r="A60" s="23" t="s">
        <v>76</v>
      </c>
      <c r="B60" s="17">
        <v>18174000</v>
      </c>
      <c r="C60" s="17">
        <f>+B60+E60</f>
        <v>18991830</v>
      </c>
      <c r="D60" s="53">
        <f>+(C60/B60-1)*100</f>
        <v>4.4999999999999929</v>
      </c>
      <c r="E60" s="51">
        <f>+B60*0.045</f>
        <v>817830</v>
      </c>
    </row>
    <row r="61" spans="1:5" s="4" customFormat="1" ht="15.6" outlineLevel="1" x14ac:dyDescent="0.3">
      <c r="A61" s="12" t="s">
        <v>140</v>
      </c>
      <c r="B61" s="13">
        <v>0</v>
      </c>
      <c r="C61" s="13">
        <v>0</v>
      </c>
      <c r="D61" s="56" t="e">
        <f>+(C61/B61-1)*100</f>
        <v>#DIV/0!</v>
      </c>
      <c r="E61" s="51"/>
    </row>
    <row r="62" spans="1:5" s="15" customFormat="1" ht="31.5" outlineLevel="1" x14ac:dyDescent="0.25">
      <c r="A62" s="12" t="s">
        <v>141</v>
      </c>
      <c r="B62" s="14">
        <v>0</v>
      </c>
      <c r="C62" s="14">
        <v>0</v>
      </c>
      <c r="D62" s="14">
        <v>0</v>
      </c>
    </row>
    <row r="63" spans="1:5" s="11" customFormat="1" ht="18" x14ac:dyDescent="0.3">
      <c r="A63" s="9" t="s">
        <v>3</v>
      </c>
      <c r="B63" s="10">
        <f>+B64+B67+B68+B69</f>
        <v>2267807000</v>
      </c>
      <c r="C63" s="10">
        <f>+C64+C67+C68+C69</f>
        <v>800057337.10760009</v>
      </c>
      <c r="D63" s="10">
        <f>+D64+D67+D69</f>
        <v>-65.971061500308451</v>
      </c>
    </row>
    <row r="64" spans="1:5" s="15" customFormat="1" ht="18" outlineLevel="1" x14ac:dyDescent="0.3">
      <c r="A64" s="12" t="s">
        <v>142</v>
      </c>
      <c r="B64" s="13">
        <f>SUM(B65,B66)</f>
        <v>2267807000</v>
      </c>
      <c r="C64" s="13">
        <f>SUM(C65,C66)</f>
        <v>771710649.3217001</v>
      </c>
      <c r="D64" s="13">
        <f>+(C64/B64-1)*100</f>
        <v>-65.971061500308451</v>
      </c>
    </row>
    <row r="65" spans="1:10" s="15" customFormat="1" ht="21" customHeight="1" outlineLevel="2" x14ac:dyDescent="0.3">
      <c r="A65" s="23" t="s">
        <v>74</v>
      </c>
      <c r="B65" s="17">
        <v>1793729000</v>
      </c>
      <c r="C65" s="17">
        <f>+E65+F65</f>
        <v>276299139.32170004</v>
      </c>
      <c r="D65" s="17">
        <f>+(C65/B65-1)*100</f>
        <v>-84.596383326483533</v>
      </c>
      <c r="E65" s="51">
        <v>264401090.26000005</v>
      </c>
      <c r="F65" s="45">
        <f>+E65*0.045</f>
        <v>11898049.061700001</v>
      </c>
      <c r="H65" s="45">
        <v>291527107.28000003</v>
      </c>
      <c r="I65" s="15">
        <v>0.90695199059500653</v>
      </c>
    </row>
    <row r="66" spans="1:10" s="15" customFormat="1" ht="18" outlineLevel="2" x14ac:dyDescent="0.3">
      <c r="A66" s="23" t="s">
        <v>79</v>
      </c>
      <c r="B66" s="17">
        <v>474078000</v>
      </c>
      <c r="C66" s="17">
        <f>+B66+E66</f>
        <v>495411510</v>
      </c>
      <c r="D66" s="53">
        <f>+(C66/B66-1)*100</f>
        <v>4.4999999999999929</v>
      </c>
      <c r="E66" s="51">
        <f>+B66*0.045</f>
        <v>21333510</v>
      </c>
    </row>
    <row r="67" spans="1:10" s="15" customFormat="1" ht="18" outlineLevel="1" x14ac:dyDescent="0.3">
      <c r="A67" s="41" t="s">
        <v>143</v>
      </c>
      <c r="B67" s="14">
        <v>0</v>
      </c>
      <c r="C67" s="14">
        <v>0</v>
      </c>
      <c r="D67" s="14">
        <v>0</v>
      </c>
    </row>
    <row r="68" spans="1:10" s="15" customFormat="1" ht="18" outlineLevel="1" x14ac:dyDescent="0.3">
      <c r="A68" s="41" t="s">
        <v>144</v>
      </c>
      <c r="B68" s="14">
        <v>0</v>
      </c>
      <c r="C68" s="14">
        <f>E68+F68</f>
        <v>28346687.7859</v>
      </c>
      <c r="D68" s="14">
        <v>100</v>
      </c>
      <c r="E68" s="51">
        <v>27126017.02</v>
      </c>
      <c r="F68" s="45">
        <f>+E68*0.045</f>
        <v>1220670.7659</v>
      </c>
      <c r="I68" s="15">
        <v>9.3048009404993526E-2</v>
      </c>
      <c r="J68" s="15" t="s">
        <v>88</v>
      </c>
    </row>
    <row r="69" spans="1:10" s="15" customFormat="1" ht="31.5" outlineLevel="1" x14ac:dyDescent="0.25">
      <c r="A69" s="12" t="s">
        <v>145</v>
      </c>
      <c r="B69" s="14">
        <v>0</v>
      </c>
      <c r="C69" s="14">
        <v>0</v>
      </c>
      <c r="D69" s="14">
        <v>0</v>
      </c>
    </row>
    <row r="70" spans="1:10" s="11" customFormat="1" ht="36" x14ac:dyDescent="0.3">
      <c r="A70" s="9" t="s">
        <v>146</v>
      </c>
      <c r="B70" s="21">
        <v>0</v>
      </c>
      <c r="C70" s="21">
        <v>1424236609.8399999</v>
      </c>
      <c r="D70" s="21">
        <v>100</v>
      </c>
    </row>
    <row r="71" spans="1:10" s="15" customFormat="1" ht="31.5" outlineLevel="1" x14ac:dyDescent="0.25">
      <c r="A71" s="12" t="s">
        <v>80</v>
      </c>
      <c r="B71" s="14">
        <v>0</v>
      </c>
      <c r="C71" s="14">
        <v>0</v>
      </c>
      <c r="D71" s="14">
        <v>100</v>
      </c>
    </row>
    <row r="72" spans="1:10" s="15" customFormat="1" ht="18" outlineLevel="2" x14ac:dyDescent="0.25">
      <c r="A72" s="23" t="s">
        <v>89</v>
      </c>
      <c r="B72" s="18">
        <v>0</v>
      </c>
      <c r="C72" s="18">
        <v>247236.28999999998</v>
      </c>
      <c r="D72" s="18">
        <v>100</v>
      </c>
    </row>
    <row r="73" spans="1:10" s="15" customFormat="1" ht="18" outlineLevel="2" x14ac:dyDescent="0.25">
      <c r="A73" s="23" t="s">
        <v>90</v>
      </c>
      <c r="B73" s="18">
        <v>0</v>
      </c>
      <c r="C73" s="18">
        <v>29807000</v>
      </c>
      <c r="D73" s="18">
        <v>100</v>
      </c>
    </row>
    <row r="74" spans="1:10" s="15" customFormat="1" ht="18" outlineLevel="2" x14ac:dyDescent="0.3">
      <c r="A74" s="23" t="s">
        <v>91</v>
      </c>
      <c r="B74" s="18">
        <v>0</v>
      </c>
      <c r="C74" s="18">
        <v>103925960</v>
      </c>
      <c r="D74" s="18">
        <v>100</v>
      </c>
    </row>
    <row r="75" spans="1:10" s="15" customFormat="1" ht="18" outlineLevel="2" x14ac:dyDescent="0.25">
      <c r="A75" s="23" t="s">
        <v>92</v>
      </c>
      <c r="B75" s="18">
        <v>0</v>
      </c>
      <c r="C75" s="18">
        <v>14833831</v>
      </c>
      <c r="D75" s="18">
        <v>100</v>
      </c>
    </row>
    <row r="76" spans="1:10" s="15" customFormat="1" ht="18" outlineLevel="2" x14ac:dyDescent="0.3">
      <c r="A76" s="23" t="s">
        <v>93</v>
      </c>
      <c r="B76" s="18">
        <v>0</v>
      </c>
      <c r="C76" s="18">
        <v>96500000</v>
      </c>
      <c r="D76" s="18">
        <v>100</v>
      </c>
    </row>
    <row r="77" spans="1:10" s="15" customFormat="1" ht="18" outlineLevel="2" x14ac:dyDescent="0.3">
      <c r="A77" s="23" t="s">
        <v>94</v>
      </c>
      <c r="B77" s="18">
        <v>0</v>
      </c>
      <c r="C77" s="18">
        <v>50000000</v>
      </c>
      <c r="D77" s="18">
        <v>100</v>
      </c>
    </row>
    <row r="78" spans="1:10" s="15" customFormat="1" ht="31.5" outlineLevel="1" x14ac:dyDescent="0.25">
      <c r="A78" s="12" t="s">
        <v>81</v>
      </c>
      <c r="B78" s="14">
        <v>0</v>
      </c>
      <c r="C78" s="14">
        <v>0</v>
      </c>
      <c r="D78" s="14">
        <v>0</v>
      </c>
    </row>
    <row r="79" spans="1:10" s="15" customFormat="1" ht="31.5" outlineLevel="1" x14ac:dyDescent="0.25">
      <c r="A79" s="12" t="s">
        <v>82</v>
      </c>
      <c r="B79" s="14">
        <v>0</v>
      </c>
      <c r="C79" s="14">
        <v>0</v>
      </c>
      <c r="D79" s="14">
        <v>100</v>
      </c>
    </row>
    <row r="80" spans="1:10" s="15" customFormat="1" ht="18" outlineLevel="2" x14ac:dyDescent="0.3">
      <c r="A80" s="23" t="s">
        <v>95</v>
      </c>
      <c r="B80" s="18">
        <v>0</v>
      </c>
      <c r="C80" s="18">
        <v>31375055.599999998</v>
      </c>
      <c r="D80" s="18">
        <v>100</v>
      </c>
    </row>
    <row r="81" spans="1:4" s="15" customFormat="1" ht="18" outlineLevel="2" x14ac:dyDescent="0.25">
      <c r="A81" s="23" t="s">
        <v>96</v>
      </c>
      <c r="B81" s="18">
        <v>0</v>
      </c>
      <c r="C81" s="18">
        <v>19788705.500000004</v>
      </c>
      <c r="D81" s="18">
        <v>100</v>
      </c>
    </row>
    <row r="82" spans="1:4" s="15" customFormat="1" ht="18" outlineLevel="2" x14ac:dyDescent="0.25">
      <c r="A82" s="23" t="s">
        <v>97</v>
      </c>
      <c r="B82" s="18">
        <v>0</v>
      </c>
      <c r="C82" s="18">
        <v>53000000</v>
      </c>
      <c r="D82" s="18">
        <v>100</v>
      </c>
    </row>
    <row r="83" spans="1:4" s="15" customFormat="1" ht="18" outlineLevel="2" x14ac:dyDescent="0.25">
      <c r="A83" s="23" t="s">
        <v>98</v>
      </c>
      <c r="B83" s="18">
        <v>0</v>
      </c>
      <c r="C83" s="18">
        <v>34700000</v>
      </c>
      <c r="D83" s="18">
        <v>100</v>
      </c>
    </row>
    <row r="84" spans="1:4" s="15" customFormat="1" ht="18" outlineLevel="2" x14ac:dyDescent="0.25">
      <c r="A84" s="23" t="s">
        <v>99</v>
      </c>
      <c r="B84" s="18">
        <v>0</v>
      </c>
      <c r="C84" s="18">
        <v>8326749</v>
      </c>
      <c r="D84" s="18">
        <v>100</v>
      </c>
    </row>
    <row r="85" spans="1:4" s="15" customFormat="1" ht="18" outlineLevel="2" x14ac:dyDescent="0.25">
      <c r="A85" s="23" t="s">
        <v>100</v>
      </c>
      <c r="B85" s="18">
        <v>0</v>
      </c>
      <c r="C85" s="18">
        <v>19500</v>
      </c>
      <c r="D85" s="18">
        <v>100</v>
      </c>
    </row>
    <row r="86" spans="1:4" s="15" customFormat="1" ht="18" outlineLevel="2" x14ac:dyDescent="0.3">
      <c r="A86" s="23" t="s">
        <v>101</v>
      </c>
      <c r="B86" s="18">
        <v>0</v>
      </c>
      <c r="C86" s="18">
        <v>79546599</v>
      </c>
      <c r="D86" s="18">
        <v>100</v>
      </c>
    </row>
    <row r="87" spans="1:4" s="15" customFormat="1" ht="18" outlineLevel="2" x14ac:dyDescent="0.25">
      <c r="A87" s="23" t="s">
        <v>102</v>
      </c>
      <c r="B87" s="18">
        <v>0</v>
      </c>
      <c r="C87" s="18">
        <v>1200000</v>
      </c>
      <c r="D87" s="18">
        <v>100</v>
      </c>
    </row>
    <row r="88" spans="1:4" s="15" customFormat="1" ht="18" outlineLevel="2" x14ac:dyDescent="0.3">
      <c r="A88" s="23" t="s">
        <v>122</v>
      </c>
      <c r="B88" s="18">
        <v>0</v>
      </c>
      <c r="C88" s="18">
        <v>9546600</v>
      </c>
      <c r="D88" s="18">
        <v>100</v>
      </c>
    </row>
    <row r="89" spans="1:4" s="15" customFormat="1" ht="18" outlineLevel="2" x14ac:dyDescent="0.3">
      <c r="A89" s="23" t="s">
        <v>123</v>
      </c>
      <c r="B89" s="18">
        <v>0</v>
      </c>
      <c r="C89" s="18">
        <v>9988214.4499999993</v>
      </c>
      <c r="D89" s="18">
        <v>100</v>
      </c>
    </row>
    <row r="90" spans="1:4" s="15" customFormat="1" ht="18" outlineLevel="2" x14ac:dyDescent="0.25">
      <c r="A90" s="23" t="s">
        <v>124</v>
      </c>
      <c r="B90" s="18">
        <v>0</v>
      </c>
      <c r="C90" s="18">
        <v>4260528</v>
      </c>
      <c r="D90" s="18">
        <v>100</v>
      </c>
    </row>
    <row r="91" spans="1:4" s="15" customFormat="1" ht="18" outlineLevel="2" x14ac:dyDescent="0.3">
      <c r="A91" s="23" t="s">
        <v>125</v>
      </c>
      <c r="B91" s="18">
        <v>0</v>
      </c>
      <c r="C91" s="18">
        <v>1000000</v>
      </c>
      <c r="D91" s="18">
        <v>100</v>
      </c>
    </row>
    <row r="92" spans="1:4" s="15" customFormat="1" ht="18" outlineLevel="2" x14ac:dyDescent="0.25">
      <c r="A92" s="23" t="s">
        <v>103</v>
      </c>
      <c r="B92" s="18">
        <v>0</v>
      </c>
      <c r="C92" s="18">
        <v>7810000</v>
      </c>
      <c r="D92" s="18">
        <v>100</v>
      </c>
    </row>
    <row r="93" spans="1:4" s="15" customFormat="1" ht="18" outlineLevel="2" x14ac:dyDescent="0.3">
      <c r="A93" s="23" t="s">
        <v>104</v>
      </c>
      <c r="B93" s="18">
        <v>0</v>
      </c>
      <c r="C93" s="18">
        <v>165000</v>
      </c>
      <c r="D93" s="18">
        <v>100</v>
      </c>
    </row>
    <row r="94" spans="1:4" s="15" customFormat="1" ht="18" outlineLevel="2" x14ac:dyDescent="0.25">
      <c r="A94" s="23" t="s">
        <v>105</v>
      </c>
      <c r="B94" s="18">
        <v>0</v>
      </c>
      <c r="C94" s="18">
        <v>17941560</v>
      </c>
      <c r="D94" s="18">
        <v>100</v>
      </c>
    </row>
    <row r="95" spans="1:4" s="15" customFormat="1" ht="18" outlineLevel="2" x14ac:dyDescent="0.25">
      <c r="A95" s="23" t="s">
        <v>107</v>
      </c>
      <c r="B95" s="18">
        <v>0</v>
      </c>
      <c r="C95" s="18">
        <v>500000</v>
      </c>
      <c r="D95" s="18">
        <v>100</v>
      </c>
    </row>
    <row r="96" spans="1:4" s="15" customFormat="1" ht="18" outlineLevel="2" x14ac:dyDescent="0.25">
      <c r="A96" s="23" t="s">
        <v>106</v>
      </c>
      <c r="B96" s="18">
        <v>0</v>
      </c>
      <c r="C96" s="18">
        <v>1973415</v>
      </c>
      <c r="D96" s="18">
        <v>100</v>
      </c>
    </row>
    <row r="97" spans="1:4" s="15" customFormat="1" ht="18" outlineLevel="2" x14ac:dyDescent="0.3">
      <c r="A97" s="23" t="s">
        <v>108</v>
      </c>
      <c r="B97" s="18">
        <v>0</v>
      </c>
      <c r="C97" s="18">
        <v>35000000</v>
      </c>
      <c r="D97" s="18">
        <v>100</v>
      </c>
    </row>
    <row r="98" spans="1:4" s="15" customFormat="1" ht="18" outlineLevel="2" x14ac:dyDescent="0.3">
      <c r="A98" s="23" t="s">
        <v>109</v>
      </c>
      <c r="B98" s="18">
        <v>0</v>
      </c>
      <c r="C98" s="18">
        <v>61297880</v>
      </c>
      <c r="D98" s="18">
        <v>100</v>
      </c>
    </row>
    <row r="99" spans="1:4" s="15" customFormat="1" ht="18" outlineLevel="2" x14ac:dyDescent="0.25">
      <c r="A99" s="23" t="s">
        <v>110</v>
      </c>
      <c r="B99" s="18">
        <v>0</v>
      </c>
      <c r="C99" s="18">
        <v>74250000</v>
      </c>
      <c r="D99" s="18">
        <v>100</v>
      </c>
    </row>
    <row r="100" spans="1:4" s="15" customFormat="1" ht="18" outlineLevel="2" x14ac:dyDescent="0.3">
      <c r="A100" s="23" t="s">
        <v>111</v>
      </c>
      <c r="B100" s="18">
        <v>0</v>
      </c>
      <c r="C100" s="18">
        <v>81620</v>
      </c>
      <c r="D100" s="18">
        <v>100</v>
      </c>
    </row>
    <row r="101" spans="1:4" s="15" customFormat="1" ht="18" outlineLevel="2" x14ac:dyDescent="0.3">
      <c r="A101" s="23" t="s">
        <v>112</v>
      </c>
      <c r="B101" s="18">
        <v>0</v>
      </c>
      <c r="C101" s="18">
        <v>4203170</v>
      </c>
      <c r="D101" s="18">
        <v>100</v>
      </c>
    </row>
    <row r="102" spans="1:4" s="15" customFormat="1" ht="18" outlineLevel="2" x14ac:dyDescent="0.3">
      <c r="A102" s="23" t="s">
        <v>113</v>
      </c>
      <c r="B102" s="18">
        <v>0</v>
      </c>
      <c r="C102" s="18">
        <v>5482400</v>
      </c>
      <c r="D102" s="18">
        <v>100</v>
      </c>
    </row>
    <row r="103" spans="1:4" s="15" customFormat="1" ht="18" outlineLevel="2" x14ac:dyDescent="0.25">
      <c r="A103" s="23" t="s">
        <v>114</v>
      </c>
      <c r="B103" s="18">
        <v>0</v>
      </c>
      <c r="C103" s="18">
        <v>8100000</v>
      </c>
      <c r="D103" s="18">
        <v>100</v>
      </c>
    </row>
    <row r="104" spans="1:4" s="15" customFormat="1" ht="18" outlineLevel="2" x14ac:dyDescent="0.25">
      <c r="A104" s="23" t="s">
        <v>115</v>
      </c>
      <c r="B104" s="18">
        <v>0</v>
      </c>
      <c r="C104" s="18">
        <v>700000</v>
      </c>
      <c r="D104" s="18">
        <v>100</v>
      </c>
    </row>
    <row r="105" spans="1:4" s="15" customFormat="1" ht="18" outlineLevel="2" x14ac:dyDescent="0.3">
      <c r="A105" s="23" t="s">
        <v>116</v>
      </c>
      <c r="B105" s="18">
        <v>0</v>
      </c>
      <c r="C105" s="18">
        <v>47458200</v>
      </c>
      <c r="D105" s="18">
        <v>100</v>
      </c>
    </row>
    <row r="106" spans="1:4" s="15" customFormat="1" ht="18" outlineLevel="2" x14ac:dyDescent="0.25">
      <c r="A106" s="23" t="s">
        <v>117</v>
      </c>
      <c r="B106" s="18">
        <v>0</v>
      </c>
      <c r="C106" s="18">
        <v>4283200</v>
      </c>
      <c r="D106" s="18">
        <v>100</v>
      </c>
    </row>
    <row r="107" spans="1:4" s="15" customFormat="1" ht="18" outlineLevel="2" x14ac:dyDescent="0.3">
      <c r="A107" s="23" t="s">
        <v>118</v>
      </c>
      <c r="B107" s="18">
        <v>0</v>
      </c>
      <c r="C107" s="18">
        <v>578000986</v>
      </c>
      <c r="D107" s="18">
        <v>100</v>
      </c>
    </row>
    <row r="108" spans="1:4" s="15" customFormat="1" ht="18" outlineLevel="2" x14ac:dyDescent="0.25">
      <c r="A108" s="23" t="s">
        <v>119</v>
      </c>
      <c r="B108" s="18">
        <v>0</v>
      </c>
      <c r="C108" s="18">
        <v>7873200</v>
      </c>
      <c r="D108" s="18">
        <v>100</v>
      </c>
    </row>
    <row r="109" spans="1:4" s="15" customFormat="1" ht="18" outlineLevel="2" x14ac:dyDescent="0.25">
      <c r="A109" s="23" t="s">
        <v>120</v>
      </c>
      <c r="B109" s="18">
        <v>0</v>
      </c>
      <c r="C109" s="18">
        <v>17000000</v>
      </c>
      <c r="D109" s="18">
        <v>100</v>
      </c>
    </row>
    <row r="110" spans="1:4" s="15" customFormat="1" ht="18" outlineLevel="2" x14ac:dyDescent="0.25">
      <c r="A110" s="23" t="s">
        <v>121</v>
      </c>
      <c r="B110" s="18">
        <v>0</v>
      </c>
      <c r="C110" s="18">
        <v>4050000</v>
      </c>
      <c r="D110" s="18">
        <v>100</v>
      </c>
    </row>
    <row r="111" spans="1:4" s="15" customFormat="1" ht="33.75" customHeight="1" outlineLevel="1" x14ac:dyDescent="0.25">
      <c r="A111" s="12" t="s">
        <v>83</v>
      </c>
      <c r="B111" s="14">
        <v>0</v>
      </c>
      <c r="C111" s="14">
        <v>0</v>
      </c>
      <c r="D111" s="14">
        <v>0</v>
      </c>
    </row>
    <row r="112" spans="1:4" s="15" customFormat="1" ht="33.75" customHeight="1" outlineLevel="1" x14ac:dyDescent="0.25">
      <c r="A112" s="12" t="s">
        <v>84</v>
      </c>
      <c r="B112" s="14">
        <v>0</v>
      </c>
      <c r="C112" s="14">
        <v>0</v>
      </c>
      <c r="D112" s="14">
        <v>0</v>
      </c>
    </row>
    <row r="113" spans="1:10" s="15" customFormat="1" ht="33.75" customHeight="1" outlineLevel="1" x14ac:dyDescent="0.25">
      <c r="A113" s="12" t="s">
        <v>85</v>
      </c>
      <c r="B113" s="14">
        <v>0</v>
      </c>
      <c r="C113" s="14">
        <v>0</v>
      </c>
      <c r="D113" s="14">
        <v>0</v>
      </c>
    </row>
    <row r="114" spans="1:10" s="15" customFormat="1" ht="33.75" customHeight="1" outlineLevel="1" x14ac:dyDescent="0.25">
      <c r="A114" s="12" t="s">
        <v>86</v>
      </c>
      <c r="B114" s="14">
        <v>0</v>
      </c>
      <c r="C114" s="14">
        <v>0</v>
      </c>
      <c r="D114" s="14">
        <v>0</v>
      </c>
    </row>
    <row r="115" spans="1:10" s="15" customFormat="1" ht="33.75" customHeight="1" outlineLevel="1" x14ac:dyDescent="0.25">
      <c r="A115" s="12" t="s">
        <v>87</v>
      </c>
      <c r="B115" s="14">
        <v>0</v>
      </c>
      <c r="C115" s="14">
        <v>0</v>
      </c>
      <c r="D115" s="14">
        <v>0</v>
      </c>
    </row>
    <row r="116" spans="1:10" s="15" customFormat="1" ht="18" outlineLevel="1" x14ac:dyDescent="0.3">
      <c r="A116" s="12" t="s">
        <v>147</v>
      </c>
      <c r="B116" s="14">
        <v>0</v>
      </c>
      <c r="C116" s="14">
        <v>0</v>
      </c>
      <c r="D116" s="14">
        <v>0</v>
      </c>
    </row>
    <row r="117" spans="1:10" s="26" customFormat="1" ht="54" x14ac:dyDescent="0.35">
      <c r="A117" s="24" t="s">
        <v>148</v>
      </c>
      <c r="B117" s="25">
        <f>+B118+B127+B141+B142+B151</f>
        <v>87396352000</v>
      </c>
      <c r="C117" s="25">
        <f>+C118+C127+C141+C142+C151</f>
        <v>96881372980.823318</v>
      </c>
      <c r="D117" s="57">
        <f t="shared" ref="D117:D150" si="8">+(C117/B117-1)*100</f>
        <v>10.852879741277199</v>
      </c>
    </row>
    <row r="118" spans="1:10" s="26" customFormat="1" ht="18" outlineLevel="1" x14ac:dyDescent="0.3">
      <c r="A118" s="12" t="s">
        <v>149</v>
      </c>
      <c r="B118" s="27">
        <f>SUM(B119:B125)</f>
        <v>50387147000</v>
      </c>
      <c r="C118" s="27">
        <f>SUM(C119:C125)</f>
        <v>55608969718.020012</v>
      </c>
      <c r="D118" s="58">
        <f t="shared" si="8"/>
        <v>10.363402234343644</v>
      </c>
    </row>
    <row r="119" spans="1:10" s="28" customFormat="1" ht="15.6" outlineLevel="2" x14ac:dyDescent="0.3">
      <c r="A119" s="23" t="s">
        <v>32</v>
      </c>
      <c r="B119" s="17">
        <v>38952661000</v>
      </c>
      <c r="C119" s="17">
        <f>+F119+E119</f>
        <v>42576841190.309998</v>
      </c>
      <c r="D119" s="53">
        <f t="shared" si="8"/>
        <v>9.3040631814858443</v>
      </c>
      <c r="E119" s="51">
        <f>+F119*0.085</f>
        <v>3335512904.3100004</v>
      </c>
      <c r="F119" s="44">
        <v>39241328286</v>
      </c>
      <c r="G119" s="63">
        <v>8.5000000000000006E-2</v>
      </c>
      <c r="H119" s="46"/>
      <c r="I119" s="44"/>
    </row>
    <row r="120" spans="1:10" s="28" customFormat="1" ht="15.6" outlineLevel="2" x14ac:dyDescent="0.3">
      <c r="A120" s="23" t="s">
        <v>33</v>
      </c>
      <c r="B120" s="17">
        <v>1680346000</v>
      </c>
      <c r="C120" s="17">
        <f t="shared" ref="C120:C125" si="9">+F120+E120</f>
        <v>1800920945.4400001</v>
      </c>
      <c r="D120" s="53">
        <f t="shared" si="8"/>
        <v>7.1756022533454367</v>
      </c>
      <c r="E120" s="51">
        <f t="shared" ref="E120:E150" si="10">+F120*0.06</f>
        <v>101938921.44</v>
      </c>
      <c r="F120" s="44">
        <v>1698982024</v>
      </c>
      <c r="G120" s="46"/>
      <c r="I120" s="44"/>
    </row>
    <row r="121" spans="1:10" s="28" customFormat="1" ht="15.6" outlineLevel="2" x14ac:dyDescent="0.3">
      <c r="A121" s="29" t="s">
        <v>34</v>
      </c>
      <c r="B121" s="17">
        <v>889537000</v>
      </c>
      <c r="C121" s="17">
        <f t="shared" si="9"/>
        <v>1023419252.66</v>
      </c>
      <c r="D121" s="53">
        <f t="shared" si="8"/>
        <v>15.0507795246291</v>
      </c>
      <c r="E121" s="51">
        <f t="shared" si="10"/>
        <v>57929391.659999996</v>
      </c>
      <c r="F121" s="44">
        <v>965489861</v>
      </c>
    </row>
    <row r="122" spans="1:10" s="28" customFormat="1" ht="15.75" outlineLevel="2" x14ac:dyDescent="0.25">
      <c r="A122" s="29" t="s">
        <v>35</v>
      </c>
      <c r="B122" s="17">
        <v>1979043000</v>
      </c>
      <c r="C122" s="17">
        <f t="shared" si="9"/>
        <v>2007488996.6800001</v>
      </c>
      <c r="D122" s="53">
        <f t="shared" si="8"/>
        <v>1.4373612235812905</v>
      </c>
      <c r="E122" s="51">
        <f>+F122*0.01</f>
        <v>19876128.68</v>
      </c>
      <c r="F122" s="44">
        <v>1987612868</v>
      </c>
    </row>
    <row r="123" spans="1:10" s="15" customFormat="1" ht="18" outlineLevel="2" x14ac:dyDescent="0.25">
      <c r="A123" s="23" t="s">
        <v>4</v>
      </c>
      <c r="B123" s="17">
        <v>3657585000</v>
      </c>
      <c r="C123" s="17">
        <f>+F123+E123</f>
        <v>4608902221.8442211</v>
      </c>
      <c r="D123" s="53">
        <f>+(C123/B123-1)*100</f>
        <v>26.009435784656311</v>
      </c>
      <c r="E123" s="51">
        <f>+F123*0.06</f>
        <v>260881257.84023893</v>
      </c>
      <c r="F123" s="44">
        <f>+J124*I123</f>
        <v>4348020964.0039825</v>
      </c>
      <c r="I123" s="15">
        <f>+B123/H124</f>
        <v>0.69745670195979348</v>
      </c>
    </row>
    <row r="124" spans="1:10" s="28" customFormat="1" ht="15.75" outlineLevel="2" x14ac:dyDescent="0.25">
      <c r="A124" s="29" t="s">
        <v>7</v>
      </c>
      <c r="B124" s="17">
        <v>1586590000</v>
      </c>
      <c r="C124" s="17">
        <f t="shared" si="9"/>
        <v>1999253107.2157786</v>
      </c>
      <c r="D124" s="53">
        <f t="shared" si="8"/>
        <v>26.009435784656311</v>
      </c>
      <c r="E124" s="51">
        <f t="shared" si="10"/>
        <v>113165270.21976104</v>
      </c>
      <c r="F124" s="44">
        <f>+I124*J124</f>
        <v>1886087836.9960175</v>
      </c>
      <c r="H124" s="52">
        <f>+B124+B123</f>
        <v>5244175000</v>
      </c>
      <c r="I124" s="28">
        <f>+B124/H124</f>
        <v>0.30254329804020652</v>
      </c>
      <c r="J124" s="28">
        <v>6234108801</v>
      </c>
    </row>
    <row r="125" spans="1:10" s="15" customFormat="1" ht="18" outlineLevel="2" x14ac:dyDescent="0.3">
      <c r="A125" s="23" t="s">
        <v>36</v>
      </c>
      <c r="B125" s="17">
        <v>1641385000</v>
      </c>
      <c r="C125" s="17">
        <f t="shared" si="9"/>
        <v>1592144003.8699999</v>
      </c>
      <c r="D125" s="53">
        <f t="shared" si="8"/>
        <v>-2.9999662559363038</v>
      </c>
      <c r="E125" s="51">
        <f>+F125*-0.03</f>
        <v>-49241567.129999995</v>
      </c>
      <c r="F125" s="44">
        <v>1641385571</v>
      </c>
    </row>
    <row r="126" spans="1:10" s="26" customFormat="1" ht="18" outlineLevel="2" x14ac:dyDescent="0.25">
      <c r="A126" s="23" t="s">
        <v>61</v>
      </c>
      <c r="B126" s="14">
        <v>0</v>
      </c>
      <c r="C126" s="14">
        <v>0</v>
      </c>
      <c r="D126" s="14">
        <v>0</v>
      </c>
    </row>
    <row r="127" spans="1:10" s="28" customFormat="1" ht="18" outlineLevel="1" x14ac:dyDescent="0.3">
      <c r="A127" s="12" t="s">
        <v>44</v>
      </c>
      <c r="B127" s="27">
        <f>+SUM(B128:B140)</f>
        <v>33931813000</v>
      </c>
      <c r="C127" s="27">
        <f>+SUM(C128:C140)</f>
        <v>35388592915.720001</v>
      </c>
      <c r="D127" s="58">
        <f t="shared" ref="D127:D140" si="11">+(C127/B127-1)*100</f>
        <v>4.2932569377297947</v>
      </c>
    </row>
    <row r="128" spans="1:10" s="32" customFormat="1" ht="15.75" outlineLevel="2" x14ac:dyDescent="0.25">
      <c r="A128" s="16" t="s">
        <v>45</v>
      </c>
      <c r="B128" s="17">
        <v>18576751000</v>
      </c>
      <c r="C128" s="17">
        <f>+E128+F128</f>
        <v>19412705094.915001</v>
      </c>
      <c r="D128" s="53">
        <f t="shared" si="11"/>
        <v>4.5000016144642441</v>
      </c>
      <c r="E128" s="47">
        <v>18576751287</v>
      </c>
      <c r="F128" s="48">
        <f>+E128*0.045</f>
        <v>835953807.91499996</v>
      </c>
    </row>
    <row r="129" spans="1:6" s="32" customFormat="1" ht="15.6" outlineLevel="2" x14ac:dyDescent="0.3">
      <c r="A129" s="16" t="s">
        <v>46</v>
      </c>
      <c r="B129" s="17">
        <v>4612402000</v>
      </c>
      <c r="C129" s="17">
        <f t="shared" ref="C129:C140" si="12">+E129+F129</f>
        <v>4819960579.0600004</v>
      </c>
      <c r="D129" s="53">
        <f t="shared" si="11"/>
        <v>4.500010603152127</v>
      </c>
      <c r="E129" s="47">
        <v>4612402468</v>
      </c>
      <c r="F129" s="48">
        <f t="shared" ref="F129:F140" si="13">+E129*0.045</f>
        <v>207558111.06</v>
      </c>
    </row>
    <row r="130" spans="1:6" s="32" customFormat="1" ht="15.6" outlineLevel="2" x14ac:dyDescent="0.3">
      <c r="A130" s="23" t="s">
        <v>47</v>
      </c>
      <c r="B130" s="17">
        <v>214983000</v>
      </c>
      <c r="C130" s="17">
        <f t="shared" si="12"/>
        <v>208745892.57499999</v>
      </c>
      <c r="D130" s="53">
        <f t="shared" si="11"/>
        <v>-2.9012095956424511</v>
      </c>
      <c r="E130" s="47">
        <v>199756835</v>
      </c>
      <c r="F130" s="48">
        <f t="shared" si="13"/>
        <v>8989057.5749999993</v>
      </c>
    </row>
    <row r="131" spans="1:6" s="32" customFormat="1" ht="15.6" outlineLevel="2" x14ac:dyDescent="0.3">
      <c r="A131" s="23" t="s">
        <v>48</v>
      </c>
      <c r="B131" s="17">
        <v>1558595000</v>
      </c>
      <c r="C131" s="17">
        <f t="shared" si="12"/>
        <v>1513373677.4200001</v>
      </c>
      <c r="D131" s="53">
        <f t="shared" si="11"/>
        <v>-2.9014158636464171</v>
      </c>
      <c r="E131" s="47">
        <v>1448204476</v>
      </c>
      <c r="F131" s="48">
        <f t="shared" si="13"/>
        <v>65169201.419999994</v>
      </c>
    </row>
    <row r="132" spans="1:6" s="32" customFormat="1" ht="15.6" outlineLevel="2" x14ac:dyDescent="0.3">
      <c r="A132" s="16" t="s">
        <v>49</v>
      </c>
      <c r="B132" s="17">
        <v>4778406000</v>
      </c>
      <c r="C132" s="17">
        <f t="shared" si="12"/>
        <v>5032833237.2449999</v>
      </c>
      <c r="D132" s="53">
        <f t="shared" si="11"/>
        <v>5.3245211320469554</v>
      </c>
      <c r="E132" s="47">
        <v>4816108361</v>
      </c>
      <c r="F132" s="48">
        <f t="shared" si="13"/>
        <v>216724876.245</v>
      </c>
    </row>
    <row r="133" spans="1:6" s="32" customFormat="1" ht="15.75" outlineLevel="2" x14ac:dyDescent="0.25">
      <c r="A133" s="23" t="s">
        <v>50</v>
      </c>
      <c r="B133" s="17">
        <v>586063000</v>
      </c>
      <c r="C133" s="17">
        <f t="shared" si="12"/>
        <v>618884651.22000003</v>
      </c>
      <c r="D133" s="53">
        <f t="shared" si="11"/>
        <v>5.6003622852833335</v>
      </c>
      <c r="E133" s="47">
        <v>592234116</v>
      </c>
      <c r="F133" s="48">
        <f t="shared" si="13"/>
        <v>26650535.219999999</v>
      </c>
    </row>
    <row r="134" spans="1:6" s="32" customFormat="1" ht="31.5" outlineLevel="2" x14ac:dyDescent="0.25">
      <c r="A134" s="23" t="s">
        <v>51</v>
      </c>
      <c r="B134" s="17">
        <v>353201000</v>
      </c>
      <c r="C134" s="17">
        <f t="shared" si="12"/>
        <v>417283334.81999999</v>
      </c>
      <c r="D134" s="53">
        <f t="shared" si="11"/>
        <v>18.143305035942703</v>
      </c>
      <c r="E134" s="47">
        <v>399314196</v>
      </c>
      <c r="F134" s="48">
        <f t="shared" si="13"/>
        <v>17969138.82</v>
      </c>
    </row>
    <row r="135" spans="1:6" s="32" customFormat="1" ht="31.5" outlineLevel="2" x14ac:dyDescent="0.25">
      <c r="A135" s="23" t="s">
        <v>52</v>
      </c>
      <c r="B135" s="17">
        <v>39717000</v>
      </c>
      <c r="C135" s="17">
        <f t="shared" si="12"/>
        <v>44626637.219999999</v>
      </c>
      <c r="D135" s="53">
        <f t="shared" si="11"/>
        <v>12.361551023491192</v>
      </c>
      <c r="E135" s="47">
        <v>42704916</v>
      </c>
      <c r="F135" s="48">
        <f t="shared" si="13"/>
        <v>1921721.22</v>
      </c>
    </row>
    <row r="136" spans="1:6" s="32" customFormat="1" ht="31.5" outlineLevel="2" x14ac:dyDescent="0.25">
      <c r="A136" s="23" t="s">
        <v>53</v>
      </c>
      <c r="B136" s="17">
        <v>126611000</v>
      </c>
      <c r="C136" s="17">
        <f t="shared" si="12"/>
        <v>147759559.86000001</v>
      </c>
      <c r="D136" s="53">
        <f t="shared" si="11"/>
        <v>16.703572248856744</v>
      </c>
      <c r="E136" s="47">
        <v>141396708</v>
      </c>
      <c r="F136" s="48">
        <f t="shared" si="13"/>
        <v>6362851.8599999994</v>
      </c>
    </row>
    <row r="137" spans="1:6" s="32" customFormat="1" ht="31.5" outlineLevel="2" x14ac:dyDescent="0.25">
      <c r="A137" s="23" t="s">
        <v>54</v>
      </c>
      <c r="B137" s="17">
        <v>254638000</v>
      </c>
      <c r="C137" s="17">
        <f t="shared" si="12"/>
        <v>271087556.85000002</v>
      </c>
      <c r="D137" s="53">
        <f t="shared" si="11"/>
        <v>6.4599772422026636</v>
      </c>
      <c r="E137" s="47">
        <v>259413930</v>
      </c>
      <c r="F137" s="48">
        <f t="shared" si="13"/>
        <v>11673626.85</v>
      </c>
    </row>
    <row r="138" spans="1:6" s="32" customFormat="1" ht="15.75" outlineLevel="2" x14ac:dyDescent="0.25">
      <c r="A138" s="23" t="s">
        <v>55</v>
      </c>
      <c r="B138" s="17">
        <v>108339000</v>
      </c>
      <c r="C138" s="17">
        <f t="shared" si="12"/>
        <v>113214563.27500001</v>
      </c>
      <c r="D138" s="53">
        <f t="shared" si="11"/>
        <v>4.5002845466544983</v>
      </c>
      <c r="E138" s="47">
        <v>108339295</v>
      </c>
      <c r="F138" s="48">
        <f t="shared" si="13"/>
        <v>4875268.2749999994</v>
      </c>
    </row>
    <row r="139" spans="1:6" s="32" customFormat="1" ht="15.75" outlineLevel="2" x14ac:dyDescent="0.25">
      <c r="A139" s="16" t="s">
        <v>56</v>
      </c>
      <c r="B139" s="17">
        <v>309926000</v>
      </c>
      <c r="C139" s="17">
        <f t="shared" si="12"/>
        <v>317141876.20499998</v>
      </c>
      <c r="D139" s="53">
        <f t="shared" si="11"/>
        <v>2.3282577792763437</v>
      </c>
      <c r="E139" s="47">
        <v>303485049</v>
      </c>
      <c r="F139" s="48">
        <f t="shared" si="13"/>
        <v>13656827.205</v>
      </c>
    </row>
    <row r="140" spans="1:6" s="33" customFormat="1" ht="15.6" outlineLevel="2" x14ac:dyDescent="0.3">
      <c r="A140" s="16" t="s">
        <v>57</v>
      </c>
      <c r="B140" s="17">
        <v>2412181000</v>
      </c>
      <c r="C140" s="17">
        <f t="shared" si="12"/>
        <v>2470976255.0549998</v>
      </c>
      <c r="D140" s="53">
        <f t="shared" si="11"/>
        <v>2.437431314441163</v>
      </c>
      <c r="E140" s="47">
        <v>2364570579</v>
      </c>
      <c r="F140" s="48">
        <f t="shared" si="13"/>
        <v>106405676.05499999</v>
      </c>
    </row>
    <row r="141" spans="1:6" s="15" customFormat="1" ht="18" outlineLevel="1" x14ac:dyDescent="0.3">
      <c r="A141" s="12" t="s">
        <v>58</v>
      </c>
      <c r="B141" s="14">
        <v>0</v>
      </c>
      <c r="C141" s="14">
        <v>3236035735.6732998</v>
      </c>
      <c r="D141" s="59">
        <v>100</v>
      </c>
      <c r="E141" s="47">
        <f>+B158*0.045</f>
        <v>218136555</v>
      </c>
    </row>
    <row r="142" spans="1:6" s="15" customFormat="1" ht="18" outlineLevel="1" x14ac:dyDescent="0.25">
      <c r="A142" s="12" t="s">
        <v>151</v>
      </c>
      <c r="B142" s="14">
        <f>SUM(B143:B147)</f>
        <v>3077392000</v>
      </c>
      <c r="C142" s="14">
        <f t="shared" ref="C142" si="14">SUM(C143:C147)</f>
        <v>2647774611.4099998</v>
      </c>
      <c r="D142" s="59">
        <f t="shared" si="8"/>
        <v>-13.96043755849109</v>
      </c>
      <c r="E142" s="51"/>
    </row>
    <row r="143" spans="1:6" s="15" customFormat="1" ht="15.75" customHeight="1" outlineLevel="2" x14ac:dyDescent="0.25">
      <c r="A143" s="23" t="s">
        <v>37</v>
      </c>
      <c r="B143" s="17">
        <v>2283000</v>
      </c>
      <c r="C143" s="17">
        <f>+B143+E143</f>
        <v>2283000</v>
      </c>
      <c r="D143" s="53">
        <f t="shared" si="8"/>
        <v>0</v>
      </c>
      <c r="E143" s="51">
        <f t="shared" si="10"/>
        <v>0</v>
      </c>
    </row>
    <row r="144" spans="1:6" s="15" customFormat="1" ht="18" outlineLevel="2" x14ac:dyDescent="0.3">
      <c r="A144" s="23" t="s">
        <v>38</v>
      </c>
      <c r="B144" s="17">
        <v>893935000</v>
      </c>
      <c r="C144" s="17">
        <f>+B144+E144</f>
        <v>947571103</v>
      </c>
      <c r="D144" s="53">
        <f t="shared" si="8"/>
        <v>6.0000003355948683</v>
      </c>
      <c r="E144" s="51">
        <f t="shared" si="10"/>
        <v>53636103</v>
      </c>
      <c r="F144" s="44">
        <v>893935050</v>
      </c>
    </row>
    <row r="145" spans="1:10" s="15" customFormat="1" ht="18" outlineLevel="2" x14ac:dyDescent="0.25">
      <c r="A145" s="23" t="s">
        <v>39</v>
      </c>
      <c r="B145" s="17">
        <v>195639000</v>
      </c>
      <c r="C145" s="17">
        <f>+B145+E145</f>
        <v>207377399.75999999</v>
      </c>
      <c r="D145" s="53">
        <f t="shared" si="8"/>
        <v>6.000030546056756</v>
      </c>
      <c r="E145" s="51">
        <f t="shared" si="10"/>
        <v>11738399.76</v>
      </c>
      <c r="F145" s="44">
        <v>195639996</v>
      </c>
    </row>
    <row r="146" spans="1:10" s="15" customFormat="1" ht="18" outlineLevel="2" x14ac:dyDescent="0.25">
      <c r="A146" s="23" t="s">
        <v>40</v>
      </c>
      <c r="B146" s="17">
        <v>246847000</v>
      </c>
      <c r="C146" s="17">
        <f>+B146+E146</f>
        <v>250574717.38</v>
      </c>
      <c r="D146" s="53">
        <f t="shared" si="8"/>
        <v>1.5101327461950032</v>
      </c>
      <c r="E146" s="51">
        <f>+F146*0.015</f>
        <v>3727717.38</v>
      </c>
      <c r="F146" s="44">
        <v>248514492</v>
      </c>
    </row>
    <row r="147" spans="1:10" s="15" customFormat="1" ht="18" outlineLevel="2" x14ac:dyDescent="0.25">
      <c r="A147" s="23" t="s">
        <v>5</v>
      </c>
      <c r="B147" s="30">
        <f t="shared" ref="B147" si="15">SUM(B148:B150)</f>
        <v>1738688000</v>
      </c>
      <c r="C147" s="30">
        <f t="shared" ref="C147" si="16">SUM(C148:C150)</f>
        <v>1239968391.27</v>
      </c>
      <c r="D147" s="60">
        <f t="shared" si="8"/>
        <v>-28.683674628800571</v>
      </c>
      <c r="E147" s="51"/>
      <c r="F147" s="44"/>
      <c r="H147" s="62">
        <f>+B148+B149+B150</f>
        <v>1738688000</v>
      </c>
      <c r="I147" s="45"/>
      <c r="J147" s="45"/>
    </row>
    <row r="148" spans="1:10" s="15" customFormat="1" ht="18" outlineLevel="2" x14ac:dyDescent="0.25">
      <c r="A148" s="31" t="s">
        <v>41</v>
      </c>
      <c r="B148" s="17">
        <v>1000475000</v>
      </c>
      <c r="C148" s="17">
        <v>501654923.94</v>
      </c>
      <c r="D148" s="53">
        <f t="shared" si="8"/>
        <v>-49.858324901671701</v>
      </c>
      <c r="E148" s="51">
        <f t="shared" si="10"/>
        <v>60028566.944306001</v>
      </c>
      <c r="F148" s="44">
        <v>1000476115.7384334</v>
      </c>
      <c r="H148" s="15">
        <f>+B148/H147</f>
        <v>0.57541951172378258</v>
      </c>
    </row>
    <row r="149" spans="1:10" s="15" customFormat="1" ht="18" outlineLevel="2" x14ac:dyDescent="0.25">
      <c r="A149" s="31" t="s">
        <v>42</v>
      </c>
      <c r="B149" s="17">
        <v>415729000</v>
      </c>
      <c r="C149" s="17">
        <v>419440029.20999998</v>
      </c>
      <c r="D149" s="53">
        <f t="shared" si="8"/>
        <v>0.89265584310933566</v>
      </c>
      <c r="E149" s="51">
        <f t="shared" si="10"/>
        <v>24943767.817476086</v>
      </c>
      <c r="F149" s="44">
        <v>415729463.62460142</v>
      </c>
      <c r="H149" s="15">
        <f>+B149/H147</f>
        <v>0.23910500331284279</v>
      </c>
    </row>
    <row r="150" spans="1:10" s="15" customFormat="1" ht="31.5" outlineLevel="2" x14ac:dyDescent="0.25">
      <c r="A150" s="31" t="s">
        <v>43</v>
      </c>
      <c r="B150" s="17">
        <v>322484000</v>
      </c>
      <c r="C150" s="17">
        <v>318873438.12</v>
      </c>
      <c r="D150" s="53">
        <f t="shared" si="8"/>
        <v>-1.1196096178414994</v>
      </c>
      <c r="E150" s="51">
        <f t="shared" si="10"/>
        <v>19349061.57821792</v>
      </c>
      <c r="F150" s="44">
        <v>322484359.63696533</v>
      </c>
      <c r="H150" s="15">
        <f>+B150/H147</f>
        <v>0.18547548496337468</v>
      </c>
    </row>
    <row r="151" spans="1:10" s="15" customFormat="1" ht="18" outlineLevel="1" x14ac:dyDescent="0.3">
      <c r="A151" s="12" t="s">
        <v>150</v>
      </c>
      <c r="B151" s="17">
        <v>0</v>
      </c>
      <c r="C151" s="17">
        <v>0</v>
      </c>
      <c r="D151" s="53">
        <v>0</v>
      </c>
      <c r="E151" s="51"/>
      <c r="F151" s="44"/>
    </row>
    <row r="152" spans="1:10" s="34" customFormat="1" ht="36" x14ac:dyDescent="0.3">
      <c r="A152" s="9" t="s">
        <v>152</v>
      </c>
      <c r="B152" s="10">
        <f t="shared" ref="B152:C152" si="17">+B153+B159+B160+B161+B162+B163</f>
        <v>10937958000</v>
      </c>
      <c r="C152" s="10">
        <f t="shared" si="17"/>
        <v>6364550555</v>
      </c>
      <c r="D152" s="55">
        <f>+(C152/B152-1)*100</f>
        <v>-41.812260067189875</v>
      </c>
    </row>
    <row r="153" spans="1:10" s="32" customFormat="1" ht="18" outlineLevel="1" x14ac:dyDescent="0.3">
      <c r="A153" s="12" t="s">
        <v>153</v>
      </c>
      <c r="B153" s="27">
        <f t="shared" ref="B153:C153" si="18">+SUM(B154:B158)</f>
        <v>10937958000</v>
      </c>
      <c r="C153" s="27">
        <f t="shared" si="18"/>
        <v>6364550555</v>
      </c>
      <c r="D153" s="58">
        <f>+(C153/B153-1)*100</f>
        <v>-41.812260067189875</v>
      </c>
    </row>
    <row r="154" spans="1:10" s="26" customFormat="1" ht="18" outlineLevel="2" x14ac:dyDescent="0.3">
      <c r="A154" s="16" t="s">
        <v>59</v>
      </c>
      <c r="B154" s="17">
        <v>357249000</v>
      </c>
      <c r="C154" s="14">
        <f>+B154+E154</f>
        <v>373325205</v>
      </c>
      <c r="D154" s="53">
        <f>+(C154/B154-1)*100</f>
        <v>4.4999999999999929</v>
      </c>
      <c r="E154" s="47">
        <f>+B154*0.045</f>
        <v>16076205</v>
      </c>
    </row>
    <row r="155" spans="1:10" s="26" customFormat="1" ht="18" outlineLevel="2" x14ac:dyDescent="0.3">
      <c r="A155" s="16" t="s">
        <v>60</v>
      </c>
      <c r="B155" s="14">
        <v>0</v>
      </c>
      <c r="C155" s="14">
        <v>0</v>
      </c>
      <c r="D155" s="14">
        <v>0</v>
      </c>
      <c r="E155" s="32"/>
    </row>
    <row r="156" spans="1:10" s="26" customFormat="1" ht="18" outlineLevel="2" x14ac:dyDescent="0.3">
      <c r="A156" s="16" t="s">
        <v>62</v>
      </c>
      <c r="B156" s="14">
        <v>0</v>
      </c>
      <c r="C156" s="14">
        <v>0</v>
      </c>
      <c r="D156" s="14">
        <v>0</v>
      </c>
      <c r="E156" s="32"/>
    </row>
    <row r="157" spans="1:10" s="33" customFormat="1" ht="15.6" outlineLevel="2" x14ac:dyDescent="0.3">
      <c r="A157" s="16" t="s">
        <v>63</v>
      </c>
      <c r="B157" s="17">
        <v>5733230000</v>
      </c>
      <c r="C157" s="14">
        <f>+B157+E157</f>
        <v>5991225350</v>
      </c>
      <c r="D157" s="53">
        <f>+(C157/B157-1)*100</f>
        <v>4.4999999999999929</v>
      </c>
      <c r="E157" s="47">
        <f>+B157*0.045</f>
        <v>257995350</v>
      </c>
    </row>
    <row r="158" spans="1:10" s="26" customFormat="1" ht="18" outlineLevel="2" x14ac:dyDescent="0.3">
      <c r="A158" s="16" t="s">
        <v>64</v>
      </c>
      <c r="B158" s="17">
        <v>4847479000</v>
      </c>
      <c r="C158" s="14">
        <v>0</v>
      </c>
      <c r="D158" s="17">
        <f>+(C158/B158-1)*100</f>
        <v>-100</v>
      </c>
      <c r="E158" s="47">
        <f>+B158*0.045</f>
        <v>218136555</v>
      </c>
    </row>
    <row r="159" spans="1:10" s="15" customFormat="1" ht="18" outlineLevel="1" x14ac:dyDescent="0.25">
      <c r="A159" s="12" t="s">
        <v>154</v>
      </c>
      <c r="B159" s="14">
        <v>0</v>
      </c>
      <c r="C159" s="14">
        <v>0</v>
      </c>
      <c r="D159" s="14">
        <v>0</v>
      </c>
    </row>
    <row r="160" spans="1:10" s="15" customFormat="1" ht="18" outlineLevel="1" x14ac:dyDescent="0.3">
      <c r="A160" s="12" t="s">
        <v>65</v>
      </c>
      <c r="B160" s="14">
        <v>0</v>
      </c>
      <c r="C160" s="14">
        <v>0</v>
      </c>
      <c r="D160" s="14">
        <v>0</v>
      </c>
    </row>
    <row r="161" spans="1:5" s="15" customFormat="1" ht="18" outlineLevel="1" x14ac:dyDescent="0.3">
      <c r="A161" s="12" t="s">
        <v>155</v>
      </c>
      <c r="B161" s="14">
        <v>0</v>
      </c>
      <c r="C161" s="14">
        <v>0</v>
      </c>
      <c r="D161" s="14">
        <v>0</v>
      </c>
    </row>
    <row r="162" spans="1:5" s="15" customFormat="1" ht="18" outlineLevel="1" x14ac:dyDescent="0.3">
      <c r="A162" s="12" t="s">
        <v>66</v>
      </c>
      <c r="B162" s="14">
        <v>0</v>
      </c>
      <c r="C162" s="14">
        <v>0</v>
      </c>
      <c r="D162" s="14">
        <v>0</v>
      </c>
    </row>
    <row r="163" spans="1:5" s="15" customFormat="1" ht="18" outlineLevel="1" x14ac:dyDescent="0.25">
      <c r="A163" s="12" t="s">
        <v>156</v>
      </c>
      <c r="B163" s="14">
        <v>0</v>
      </c>
      <c r="C163" s="14">
        <v>0</v>
      </c>
      <c r="D163" s="14">
        <v>0</v>
      </c>
    </row>
    <row r="164" spans="1:5" s="15" customFormat="1" ht="18" outlineLevel="1" x14ac:dyDescent="0.25">
      <c r="A164" s="12" t="s">
        <v>157</v>
      </c>
      <c r="B164" s="14">
        <v>0</v>
      </c>
      <c r="C164" s="14">
        <v>0</v>
      </c>
      <c r="D164" s="14">
        <v>0</v>
      </c>
    </row>
    <row r="165" spans="1:5" s="26" customFormat="1" ht="18" x14ac:dyDescent="0.3">
      <c r="A165" s="9" t="s">
        <v>67</v>
      </c>
      <c r="B165" s="10">
        <v>0</v>
      </c>
      <c r="C165" s="10">
        <f>+C166+C167</f>
        <v>0</v>
      </c>
      <c r="D165" s="10">
        <f>+D166+D167</f>
        <v>0</v>
      </c>
    </row>
    <row r="166" spans="1:5" s="28" customFormat="1" ht="15.75" outlineLevel="1" x14ac:dyDescent="0.25">
      <c r="A166" s="12" t="s">
        <v>68</v>
      </c>
      <c r="B166" s="14">
        <v>0</v>
      </c>
      <c r="C166" s="14">
        <v>0</v>
      </c>
      <c r="D166" s="14">
        <v>0</v>
      </c>
    </row>
    <row r="167" spans="1:5" s="15" customFormat="1" ht="18" outlineLevel="1" x14ac:dyDescent="0.25">
      <c r="A167" s="12" t="s">
        <v>69</v>
      </c>
      <c r="B167" s="14">
        <v>0</v>
      </c>
      <c r="C167" s="14">
        <v>0</v>
      </c>
      <c r="D167" s="14">
        <v>0</v>
      </c>
    </row>
    <row r="168" spans="1:5" s="15" customFormat="1" ht="18" outlineLevel="1" x14ac:dyDescent="0.25">
      <c r="A168" s="12" t="s">
        <v>158</v>
      </c>
      <c r="B168" s="14">
        <v>0</v>
      </c>
      <c r="C168" s="14">
        <v>0</v>
      </c>
      <c r="D168" s="14">
        <v>0</v>
      </c>
    </row>
    <row r="169" spans="1:5" s="26" customFormat="1" ht="81" x14ac:dyDescent="0.25">
      <c r="A169" s="35" t="s">
        <v>162</v>
      </c>
      <c r="B169" s="36">
        <f>+B12+B31+B37+B40+B56+B63+B117+B152+B165+B70</f>
        <v>108309007000</v>
      </c>
      <c r="C169" s="36">
        <f>+C12+C31+C37+C40+C56+C63+C117+C152+C165+C70</f>
        <v>113520958092.77092</v>
      </c>
      <c r="D169" s="61">
        <f>+(C169/B169-1)*100</f>
        <v>4.8121123414702982</v>
      </c>
      <c r="E169" s="49">
        <f>+C169-B169</f>
        <v>5211951092.7709198</v>
      </c>
    </row>
    <row r="170" spans="1:5" x14ac:dyDescent="0.2">
      <c r="B170" s="37"/>
      <c r="C170" s="37"/>
      <c r="D170" s="37"/>
    </row>
    <row r="172" spans="1:5" x14ac:dyDescent="0.2">
      <c r="A172" s="1" t="s">
        <v>164</v>
      </c>
      <c r="C172" s="2" t="s">
        <v>165</v>
      </c>
    </row>
  </sheetData>
  <mergeCells count="5">
    <mergeCell ref="B7:C7"/>
    <mergeCell ref="A10:A11"/>
    <mergeCell ref="B10:B11"/>
    <mergeCell ref="C10:C11"/>
    <mergeCell ref="D10:D11"/>
  </mergeCells>
  <printOptions horizontalCentered="1"/>
  <pageMargins left="0.59055118110236227" right="0.59055118110236227" top="0.19685039370078741" bottom="0.94488188976377963" header="0" footer="0.70866141732283472"/>
  <pageSetup paperSize="5" scale="70" fitToHeight="0" orientation="portrait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" zoomScaleNormal="100" workbookViewId="0">
      <selection activeCell="A2" sqref="A2:G2"/>
    </sheetView>
  </sheetViews>
  <sheetFormatPr baseColWidth="10" defaultColWidth="11.42578125" defaultRowHeight="11.25" x14ac:dyDescent="0.2"/>
  <cols>
    <col min="1" max="1" width="40.28515625" style="65" customWidth="1"/>
    <col min="2" max="4" width="14.7109375" style="65" bestFit="1" customWidth="1"/>
    <col min="5" max="7" width="15.5703125" style="65" bestFit="1" customWidth="1"/>
    <col min="8" max="8" width="14.7109375" style="65" bestFit="1" customWidth="1"/>
    <col min="9" max="16384" width="11.42578125" style="65"/>
  </cols>
  <sheetData>
    <row r="1" spans="1:7" ht="12.6" hidden="1" thickBot="1" x14ac:dyDescent="0.25">
      <c r="A1" s="74" t="s">
        <v>167</v>
      </c>
      <c r="B1" s="101"/>
      <c r="C1" s="101"/>
      <c r="D1" s="101"/>
      <c r="E1" s="101"/>
      <c r="F1" s="101"/>
      <c r="G1" s="101"/>
    </row>
    <row r="2" spans="1:7" ht="10.15" x14ac:dyDescent="0.2">
      <c r="A2" s="91" t="s">
        <v>168</v>
      </c>
      <c r="B2" s="92"/>
      <c r="C2" s="92"/>
      <c r="D2" s="92"/>
      <c r="E2" s="92"/>
      <c r="F2" s="92"/>
      <c r="G2" s="93"/>
    </row>
    <row r="3" spans="1:7" ht="14.45" customHeight="1" x14ac:dyDescent="0.2">
      <c r="A3" s="94" t="s">
        <v>166</v>
      </c>
      <c r="B3" s="95"/>
      <c r="C3" s="95"/>
      <c r="D3" s="95"/>
      <c r="E3" s="95"/>
      <c r="F3" s="95"/>
      <c r="G3" s="96"/>
    </row>
    <row r="4" spans="1:7" ht="10.15" x14ac:dyDescent="0.2">
      <c r="A4" s="94" t="s">
        <v>169</v>
      </c>
      <c r="B4" s="95"/>
      <c r="C4" s="95"/>
      <c r="D4" s="95"/>
      <c r="E4" s="95"/>
      <c r="F4" s="95"/>
      <c r="G4" s="96"/>
    </row>
    <row r="5" spans="1:7" ht="10.9" thickBot="1" x14ac:dyDescent="0.25">
      <c r="A5" s="97" t="s">
        <v>170</v>
      </c>
      <c r="B5" s="98"/>
      <c r="C5" s="98"/>
      <c r="D5" s="98"/>
      <c r="E5" s="98"/>
      <c r="F5" s="98"/>
      <c r="G5" s="99"/>
    </row>
    <row r="6" spans="1:7" ht="12" thickBot="1" x14ac:dyDescent="0.25">
      <c r="A6" s="75" t="s">
        <v>193</v>
      </c>
      <c r="B6" s="76" t="s">
        <v>206</v>
      </c>
      <c r="C6" s="76" t="s">
        <v>201</v>
      </c>
      <c r="D6" s="76" t="s">
        <v>202</v>
      </c>
      <c r="E6" s="76" t="s">
        <v>203</v>
      </c>
      <c r="F6" s="76" t="s">
        <v>204</v>
      </c>
      <c r="G6" s="76" t="s">
        <v>205</v>
      </c>
    </row>
    <row r="7" spans="1:7" ht="10.15" x14ac:dyDescent="0.2">
      <c r="A7" s="66"/>
      <c r="B7" s="77"/>
      <c r="C7" s="77"/>
      <c r="D7" s="77"/>
      <c r="E7" s="77"/>
      <c r="F7" s="77"/>
      <c r="G7" s="77"/>
    </row>
    <row r="8" spans="1:7" x14ac:dyDescent="0.2">
      <c r="A8" s="67" t="s">
        <v>196</v>
      </c>
      <c r="B8" s="68">
        <f t="shared" ref="B8:E8" si="0">SUM(B9:B20)</f>
        <v>40656517723.290001</v>
      </c>
      <c r="C8" s="68">
        <f t="shared" si="0"/>
        <v>44552511553.949997</v>
      </c>
      <c r="D8" s="68">
        <f t="shared" si="0"/>
        <v>47729452343.270004</v>
      </c>
      <c r="E8" s="68">
        <f t="shared" si="0"/>
        <v>53654297589.82</v>
      </c>
      <c r="F8" s="68">
        <f t="shared" ref="F8:G8" si="1">SUM(F9:F20)</f>
        <v>63540628317.43</v>
      </c>
      <c r="G8" s="68">
        <f t="shared" si="1"/>
        <v>63510596334.965073</v>
      </c>
    </row>
    <row r="9" spans="1:7" x14ac:dyDescent="0.2">
      <c r="A9" s="78" t="s">
        <v>171</v>
      </c>
      <c r="B9" s="69">
        <v>2879195052.5599999</v>
      </c>
      <c r="C9" s="69">
        <v>3429310637.73</v>
      </c>
      <c r="D9" s="69">
        <v>3799497403.2099991</v>
      </c>
      <c r="E9" s="69">
        <v>4335460396.8900003</v>
      </c>
      <c r="F9" s="69">
        <v>4520904196.8100004</v>
      </c>
      <c r="G9" s="69">
        <f>+'[4]LIE 2018 &amp; Cierre 2018'!$E$11</f>
        <v>4668418714.2808475</v>
      </c>
    </row>
    <row r="10" spans="1:7" x14ac:dyDescent="0.2">
      <c r="A10" s="78" t="s">
        <v>172</v>
      </c>
      <c r="B10" s="69">
        <v>0</v>
      </c>
      <c r="C10" s="69">
        <v>0</v>
      </c>
      <c r="D10" s="69">
        <v>0</v>
      </c>
      <c r="E10" s="69">
        <v>0</v>
      </c>
      <c r="F10" s="69">
        <v>90470498.849999994</v>
      </c>
      <c r="G10" s="69">
        <f>+'[4]LIE 2018 &amp; Cierre 2018'!$E$31</f>
        <v>4440</v>
      </c>
    </row>
    <row r="11" spans="1:7" x14ac:dyDescent="0.2">
      <c r="A11" s="78" t="s">
        <v>173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</row>
    <row r="12" spans="1:7" x14ac:dyDescent="0.2">
      <c r="A12" s="78" t="s">
        <v>174</v>
      </c>
      <c r="B12" s="69">
        <v>1988017178.9400001</v>
      </c>
      <c r="C12" s="69">
        <v>2329075703.8099999</v>
      </c>
      <c r="D12" s="69">
        <v>2508318492.77</v>
      </c>
      <c r="E12" s="69">
        <v>2760917092.3899999</v>
      </c>
      <c r="F12" s="69">
        <v>2946245479.0700002</v>
      </c>
      <c r="G12" s="69">
        <f>+'[4]LIE 2018 &amp; Cierre 2018'!$E$40</f>
        <v>3286093863.0657635</v>
      </c>
    </row>
    <row r="13" spans="1:7" x14ac:dyDescent="0.2">
      <c r="A13" s="78" t="s">
        <v>175</v>
      </c>
      <c r="B13" s="69">
        <v>171093115.19</v>
      </c>
      <c r="C13" s="69">
        <v>113699529.86999999</v>
      </c>
      <c r="D13" s="69">
        <v>113659112.72</v>
      </c>
      <c r="E13" s="69">
        <v>189465262.54999995</v>
      </c>
      <c r="F13" s="69">
        <v>552622175.93000007</v>
      </c>
      <c r="G13" s="69">
        <f>+'[4]LIE 2018 &amp; Cierre 2018'!$E$56</f>
        <v>392683803.20372486</v>
      </c>
    </row>
    <row r="14" spans="1:7" x14ac:dyDescent="0.2">
      <c r="A14" s="78" t="s">
        <v>176</v>
      </c>
      <c r="B14" s="69">
        <v>3236743989.0999999</v>
      </c>
      <c r="C14" s="69">
        <v>2870934479.29</v>
      </c>
      <c r="D14" s="69">
        <v>4529057472.1000004</v>
      </c>
      <c r="E14" s="69">
        <v>6380207380.46</v>
      </c>
      <c r="F14" s="69">
        <v>8271966401.1700001</v>
      </c>
      <c r="G14" s="69">
        <f>+'[4]LIE 2018 &amp; Cierre 2018'!$E$63</f>
        <v>814501009.71006572</v>
      </c>
    </row>
    <row r="15" spans="1:7" ht="22.5" x14ac:dyDescent="0.2">
      <c r="A15" s="78" t="s">
        <v>177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</row>
    <row r="16" spans="1:7" x14ac:dyDescent="0.2">
      <c r="A16" s="78" t="s">
        <v>178</v>
      </c>
      <c r="B16" s="69">
        <v>30539219362</v>
      </c>
      <c r="C16" s="69">
        <v>34124401338</v>
      </c>
      <c r="D16" s="69">
        <v>34868886878</v>
      </c>
      <c r="E16" s="69">
        <v>37673135897</v>
      </c>
      <c r="F16" s="69">
        <v>43754428023.720001</v>
      </c>
      <c r="G16" s="69">
        <v>51649869780.493668</v>
      </c>
    </row>
    <row r="17" spans="1:8" ht="22.5" x14ac:dyDescent="0.2">
      <c r="A17" s="78" t="s">
        <v>179</v>
      </c>
      <c r="B17" s="69">
        <v>1842249025.5</v>
      </c>
      <c r="C17" s="69">
        <v>1685089865.25</v>
      </c>
      <c r="D17" s="69">
        <v>1910032984.47</v>
      </c>
      <c r="E17" s="69">
        <v>2315111560.5299997</v>
      </c>
      <c r="F17" s="69">
        <v>3403991541.8799996</v>
      </c>
      <c r="G17" s="69">
        <v>2699024724.2110052</v>
      </c>
    </row>
    <row r="18" spans="1:8" x14ac:dyDescent="0.2">
      <c r="A18" s="78" t="s">
        <v>180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</row>
    <row r="19" spans="1:8" x14ac:dyDescent="0.2">
      <c r="A19" s="78" t="s">
        <v>181</v>
      </c>
      <c r="B19" s="69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</row>
    <row r="20" spans="1:8" x14ac:dyDescent="0.2">
      <c r="A20" s="78" t="s">
        <v>182</v>
      </c>
      <c r="B20" s="69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</row>
    <row r="21" spans="1:8" ht="10.15" x14ac:dyDescent="0.2">
      <c r="A21" s="70"/>
      <c r="B21" s="69"/>
      <c r="C21" s="69"/>
      <c r="D21" s="69"/>
      <c r="E21" s="69"/>
      <c r="F21" s="69"/>
      <c r="G21" s="69"/>
    </row>
    <row r="22" spans="1:8" x14ac:dyDescent="0.2">
      <c r="A22" s="67" t="s">
        <v>197</v>
      </c>
      <c r="B22" s="68">
        <f t="shared" ref="B22:G22" si="2">SUM(B23:B27)</f>
        <v>42783011708.440002</v>
      </c>
      <c r="C22" s="68">
        <f t="shared" si="2"/>
        <v>45104555806.489998</v>
      </c>
      <c r="D22" s="68">
        <f t="shared" si="2"/>
        <v>47216720786.040001</v>
      </c>
      <c r="E22" s="68">
        <f t="shared" si="2"/>
        <v>46975035028.250008</v>
      </c>
      <c r="F22" s="68">
        <f t="shared" si="2"/>
        <v>46867094353.360001</v>
      </c>
      <c r="G22" s="68">
        <f t="shared" si="2"/>
        <v>47711273358.349297</v>
      </c>
      <c r="H22" s="79"/>
    </row>
    <row r="23" spans="1:8" x14ac:dyDescent="0.2">
      <c r="A23" s="78" t="s">
        <v>183</v>
      </c>
      <c r="B23" s="69">
        <v>33705551523.330002</v>
      </c>
      <c r="C23" s="69">
        <v>35978305855.82</v>
      </c>
      <c r="D23" s="69">
        <v>36534077754.550003</v>
      </c>
      <c r="E23" s="69">
        <v>31538202263.780006</v>
      </c>
      <c r="F23" s="69">
        <v>32872553918.699997</v>
      </c>
      <c r="G23" s="69">
        <v>34157787366.230007</v>
      </c>
    </row>
    <row r="24" spans="1:8" x14ac:dyDescent="0.2">
      <c r="A24" s="78" t="s">
        <v>184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</row>
    <row r="25" spans="1:8" x14ac:dyDescent="0.2">
      <c r="A25" s="78" t="s">
        <v>185</v>
      </c>
      <c r="B25" s="69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</row>
    <row r="26" spans="1:8" ht="22.5" x14ac:dyDescent="0.2">
      <c r="A26" s="78" t="s">
        <v>186</v>
      </c>
      <c r="B26" s="69">
        <v>9077460185.1100006</v>
      </c>
      <c r="C26" s="69">
        <v>9126249950.6700001</v>
      </c>
      <c r="D26" s="69">
        <v>10682643031.489998</v>
      </c>
      <c r="E26" s="69">
        <v>15436832764.470001</v>
      </c>
      <c r="F26" s="69">
        <v>13994540434.66</v>
      </c>
      <c r="G26" s="69">
        <v>13553485992.119289</v>
      </c>
    </row>
    <row r="27" spans="1:8" x14ac:dyDescent="0.2">
      <c r="A27" s="78" t="s">
        <v>187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</row>
    <row r="28" spans="1:8" ht="10.15" x14ac:dyDescent="0.2">
      <c r="A28" s="70"/>
      <c r="B28" s="69"/>
      <c r="C28" s="69"/>
      <c r="D28" s="69"/>
      <c r="E28" s="69"/>
      <c r="F28" s="69"/>
      <c r="G28" s="69"/>
    </row>
    <row r="29" spans="1:8" x14ac:dyDescent="0.2">
      <c r="A29" s="67" t="s">
        <v>198</v>
      </c>
      <c r="B29" s="68">
        <f t="shared" ref="B29:G29" si="3">SUM(B30)</f>
        <v>3750417720</v>
      </c>
      <c r="C29" s="68">
        <f t="shared" si="3"/>
        <v>734497577</v>
      </c>
      <c r="D29" s="68">
        <f t="shared" si="3"/>
        <v>1167178427.48</v>
      </c>
      <c r="E29" s="68">
        <f t="shared" si="3"/>
        <v>2486875472.9099998</v>
      </c>
      <c r="F29" s="68">
        <f t="shared" si="3"/>
        <v>320996539.02999997</v>
      </c>
      <c r="G29" s="68">
        <f t="shared" si="3"/>
        <v>398101309</v>
      </c>
    </row>
    <row r="30" spans="1:8" ht="10.15" x14ac:dyDescent="0.2">
      <c r="A30" s="70" t="s">
        <v>188</v>
      </c>
      <c r="B30" s="69">
        <v>3750417720</v>
      </c>
      <c r="C30" s="69">
        <v>734497577</v>
      </c>
      <c r="D30" s="69">
        <v>1167178427.48</v>
      </c>
      <c r="E30" s="69">
        <v>2486875472.9099998</v>
      </c>
      <c r="F30" s="69">
        <v>320996539.02999997</v>
      </c>
      <c r="G30" s="69">
        <v>398101309</v>
      </c>
    </row>
    <row r="31" spans="1:8" ht="10.15" x14ac:dyDescent="0.2">
      <c r="A31" s="70"/>
      <c r="B31" s="69"/>
      <c r="C31" s="69"/>
      <c r="D31" s="69"/>
      <c r="E31" s="69"/>
      <c r="F31" s="69"/>
      <c r="G31" s="69"/>
    </row>
    <row r="32" spans="1:8" x14ac:dyDescent="0.2">
      <c r="A32" s="67" t="s">
        <v>199</v>
      </c>
      <c r="B32" s="68">
        <f t="shared" ref="B32:G32" si="4">SUM(B8,B22,B29)</f>
        <v>87189947151.730011</v>
      </c>
      <c r="C32" s="68">
        <f t="shared" si="4"/>
        <v>90391564937.440002</v>
      </c>
      <c r="D32" s="68">
        <f t="shared" si="4"/>
        <v>96113351556.789993</v>
      </c>
      <c r="E32" s="68">
        <f t="shared" si="4"/>
        <v>103116208090.98001</v>
      </c>
      <c r="F32" s="68">
        <f t="shared" si="4"/>
        <v>110728719209.82001</v>
      </c>
      <c r="G32" s="68">
        <f t="shared" si="4"/>
        <v>111619971002.31436</v>
      </c>
    </row>
    <row r="33" spans="1:7" ht="10.15" x14ac:dyDescent="0.2">
      <c r="A33" s="70"/>
      <c r="B33" s="72"/>
      <c r="C33" s="72"/>
      <c r="D33" s="72"/>
      <c r="E33" s="72"/>
      <c r="F33" s="72"/>
      <c r="G33" s="72"/>
    </row>
    <row r="34" spans="1:7" ht="10.15" x14ac:dyDescent="0.2">
      <c r="A34" s="71" t="s">
        <v>189</v>
      </c>
      <c r="B34" s="72"/>
      <c r="C34" s="72"/>
      <c r="D34" s="72"/>
      <c r="E34" s="72"/>
      <c r="F34" s="72"/>
      <c r="G34" s="72"/>
    </row>
    <row r="35" spans="1:7" ht="22.5" x14ac:dyDescent="0.2">
      <c r="A35" s="70" t="s">
        <v>190</v>
      </c>
      <c r="B35" s="72">
        <f t="shared" ref="B35:G35" si="5">B30*100%</f>
        <v>3750417720</v>
      </c>
      <c r="C35" s="72">
        <f t="shared" si="5"/>
        <v>734497577</v>
      </c>
      <c r="D35" s="72">
        <f t="shared" si="5"/>
        <v>1167178427.48</v>
      </c>
      <c r="E35" s="72">
        <f t="shared" si="5"/>
        <v>2486875472.9099998</v>
      </c>
      <c r="F35" s="72">
        <f t="shared" si="5"/>
        <v>320996539.02999997</v>
      </c>
      <c r="G35" s="72">
        <f t="shared" si="5"/>
        <v>398101309</v>
      </c>
    </row>
    <row r="36" spans="1:7" ht="22.5" x14ac:dyDescent="0.2">
      <c r="A36" s="70" t="s">
        <v>191</v>
      </c>
      <c r="B36" s="72">
        <f t="shared" ref="B36:G36" si="6">B30*0%</f>
        <v>0</v>
      </c>
      <c r="C36" s="72">
        <f t="shared" si="6"/>
        <v>0</v>
      </c>
      <c r="D36" s="72">
        <f t="shared" si="6"/>
        <v>0</v>
      </c>
      <c r="E36" s="72">
        <f t="shared" si="6"/>
        <v>0</v>
      </c>
      <c r="F36" s="72">
        <f t="shared" si="6"/>
        <v>0</v>
      </c>
      <c r="G36" s="72">
        <f t="shared" si="6"/>
        <v>0</v>
      </c>
    </row>
    <row r="37" spans="1:7" x14ac:dyDescent="0.2">
      <c r="A37" s="71" t="s">
        <v>200</v>
      </c>
      <c r="B37" s="80"/>
      <c r="C37" s="80"/>
      <c r="D37" s="80"/>
      <c r="E37" s="80"/>
      <c r="F37" s="80"/>
      <c r="G37" s="80"/>
    </row>
    <row r="38" spans="1:7" ht="12" thickBot="1" x14ac:dyDescent="0.25">
      <c r="A38" s="81"/>
      <c r="B38" s="82"/>
      <c r="C38" s="82"/>
      <c r="D38" s="82"/>
      <c r="E38" s="82"/>
      <c r="F38" s="82"/>
      <c r="G38" s="82"/>
    </row>
    <row r="39" spans="1:7" ht="13.5" x14ac:dyDescent="0.2">
      <c r="A39" s="102" t="s">
        <v>194</v>
      </c>
      <c r="B39" s="102"/>
      <c r="C39" s="102"/>
      <c r="D39" s="102"/>
      <c r="E39" s="102"/>
      <c r="F39" s="102"/>
      <c r="G39" s="102"/>
    </row>
    <row r="40" spans="1:7" ht="13.5" x14ac:dyDescent="0.2">
      <c r="A40" s="100" t="s">
        <v>195</v>
      </c>
      <c r="B40" s="100"/>
      <c r="C40" s="100"/>
      <c r="D40" s="100"/>
      <c r="E40" s="100"/>
      <c r="F40" s="100"/>
      <c r="G40" s="100"/>
    </row>
    <row r="41" spans="1:7" ht="23.25" x14ac:dyDescent="0.35">
      <c r="G41" s="73" t="s">
        <v>192</v>
      </c>
    </row>
    <row r="42" spans="1:7" x14ac:dyDescent="0.2">
      <c r="A42" s="83"/>
      <c r="B42" s="84"/>
      <c r="C42" s="83"/>
      <c r="D42" s="83"/>
      <c r="E42" s="83"/>
    </row>
    <row r="43" spans="1:7" x14ac:dyDescent="0.2">
      <c r="A43" s="83"/>
      <c r="B43" s="85"/>
      <c r="C43" s="83"/>
      <c r="D43" s="83"/>
      <c r="E43" s="83"/>
    </row>
  </sheetData>
  <mergeCells count="7">
    <mergeCell ref="A40:G40"/>
    <mergeCell ref="A3:G3"/>
    <mergeCell ref="B1:G1"/>
    <mergeCell ref="A2:G2"/>
    <mergeCell ref="A4:G4"/>
    <mergeCell ref="A5:G5"/>
    <mergeCell ref="A39:G39"/>
  </mergeCells>
  <pageMargins left="0.98425196850393704" right="0.98425196850393704" top="0.98425196850393704" bottom="0.98425196850393704" header="0.51181102362204722" footer="0.5118110236220472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 2019 OPD total</vt:lpstr>
      <vt:lpstr>Formato 7c</vt:lpstr>
      <vt:lpstr>'Formato 7c'!Área_de_impresión</vt:lpstr>
      <vt:lpstr>'Proy 2019 OPD total'!Área_de_impresión</vt:lpstr>
      <vt:lpstr>'Proy 2019 OPD total'!Títulos_a_imprimir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cmondacaa</dc:creator>
  <cp:lastModifiedBy>Cesar Castellanos Alvarez</cp:lastModifiedBy>
  <cp:lastPrinted>2018-10-31T01:47:44Z</cp:lastPrinted>
  <dcterms:created xsi:type="dcterms:W3CDTF">2013-12-26T19:50:31Z</dcterms:created>
  <dcterms:modified xsi:type="dcterms:W3CDTF">2018-10-31T01:48:01Z</dcterms:modified>
</cp:coreProperties>
</file>